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KAMR\kuntayhtymät\Vesilaitosky\TA2026\"/>
    </mc:Choice>
  </mc:AlternateContent>
  <xr:revisionPtr revIDLastSave="0" documentId="13_ncr:1_{A709FE8F-DCA8-4E7D-B41F-FBE2C1998E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202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2" i="4" l="1"/>
  <c r="I120" i="4"/>
  <c r="I107" i="4"/>
  <c r="I88" i="4"/>
  <c r="I44" i="4"/>
  <c r="I86" i="4"/>
  <c r="I79" i="4"/>
  <c r="I78" i="4"/>
  <c r="I71" i="4"/>
  <c r="I43" i="4"/>
  <c r="I27" i="4"/>
  <c r="I18" i="4"/>
  <c r="I11" i="4"/>
  <c r="I90" i="4" s="1"/>
  <c r="J108" i="4"/>
  <c r="J124" i="4"/>
  <c r="J11" i="4"/>
  <c r="J18" i="4" s="1"/>
  <c r="J90" i="4" s="1"/>
  <c r="J110" i="4" l="1"/>
  <c r="J120" i="4" s="1"/>
  <c r="J132" i="4" s="1"/>
  <c r="Y7" i="4"/>
  <c r="Y10" i="4"/>
  <c r="N117" i="4"/>
  <c r="N118" i="4" s="1"/>
  <c r="N106" i="4"/>
  <c r="N107" i="4" s="1"/>
  <c r="N108" i="4" s="1"/>
  <c r="N78" i="4"/>
  <c r="N79" i="4" s="1"/>
  <c r="N71" i="4"/>
  <c r="N72" i="4" s="1"/>
  <c r="N34" i="4"/>
  <c r="N35" i="4" s="1"/>
  <c r="N28" i="4"/>
  <c r="N10" i="4"/>
  <c r="N18" i="4" s="1"/>
  <c r="Q118" i="4"/>
  <c r="S106" i="4"/>
  <c r="S107" i="4" s="1"/>
  <c r="Q106" i="4"/>
  <c r="Q107" i="4" s="1"/>
  <c r="R97" i="4"/>
  <c r="S97" i="4"/>
  <c r="Q97" i="4"/>
  <c r="Q85" i="4"/>
  <c r="Q86" i="4" s="1"/>
  <c r="R85" i="4"/>
  <c r="R86" i="4" s="1"/>
  <c r="S85" i="4"/>
  <c r="S86" i="4" s="1"/>
  <c r="P85" i="4"/>
  <c r="Q78" i="4"/>
  <c r="Q79" i="4" s="1"/>
  <c r="S78" i="4"/>
  <c r="S79" i="4" s="1"/>
  <c r="Q71" i="4"/>
  <c r="Q72" i="4" s="1"/>
  <c r="R71" i="4"/>
  <c r="S71" i="4"/>
  <c r="S72" i="4" s="1"/>
  <c r="P71" i="4"/>
  <c r="Q27" i="4"/>
  <c r="Q28" i="4" s="1"/>
  <c r="Q42" i="4"/>
  <c r="Q34" i="4"/>
  <c r="Q35" i="4" s="1"/>
  <c r="Q10" i="4"/>
  <c r="Q18" i="4" s="1"/>
  <c r="P10" i="4"/>
  <c r="N43" i="4" l="1"/>
  <c r="N44" i="4" s="1"/>
  <c r="N88" i="4" s="1"/>
  <c r="S108" i="4"/>
  <c r="Q108" i="4"/>
  <c r="N11" i="4"/>
  <c r="Q11" i="4"/>
  <c r="Q43" i="4"/>
  <c r="Q44" i="4" s="1"/>
  <c r="Q88" i="4" s="1"/>
  <c r="S42" i="4"/>
  <c r="S34" i="4"/>
  <c r="S35" i="4" s="1"/>
  <c r="S27" i="4"/>
  <c r="S28" i="4" s="1"/>
  <c r="S10" i="4"/>
  <c r="S18" i="4" s="1"/>
  <c r="P117" i="4"/>
  <c r="P118" i="4" s="1"/>
  <c r="P106" i="4"/>
  <c r="P107" i="4" s="1"/>
  <c r="P108" i="4" s="1"/>
  <c r="P86" i="4"/>
  <c r="P78" i="4"/>
  <c r="P79" i="4" s="1"/>
  <c r="P72" i="4"/>
  <c r="P42" i="4"/>
  <c r="P34" i="4"/>
  <c r="P35" i="4" s="1"/>
  <c r="P27" i="4"/>
  <c r="P28" i="4" s="1"/>
  <c r="P18" i="4"/>
  <c r="N90" i="4" l="1"/>
  <c r="N110" i="4" s="1"/>
  <c r="N120" i="4" s="1"/>
  <c r="P43" i="4"/>
  <c r="P44" i="4" s="1"/>
  <c r="P88" i="4" s="1"/>
  <c r="Q90" i="4"/>
  <c r="Q110" i="4" s="1"/>
  <c r="Q120" i="4" s="1"/>
  <c r="S11" i="4"/>
  <c r="P11" i="4"/>
  <c r="S43" i="4"/>
  <c r="S44" i="4" s="1"/>
  <c r="S88" i="4" s="1"/>
  <c r="R117" i="4"/>
  <c r="R118" i="4" s="1"/>
  <c r="R106" i="4"/>
  <c r="R107" i="4" s="1"/>
  <c r="R108" i="4" s="1"/>
  <c r="R78" i="4"/>
  <c r="R79" i="4" s="1"/>
  <c r="R72" i="4"/>
  <c r="R27" i="4"/>
  <c r="R28" i="4" s="1"/>
  <c r="R34" i="4"/>
  <c r="R35" i="4" s="1"/>
  <c r="R42" i="4"/>
  <c r="S90" i="4" l="1"/>
  <c r="S110" i="4" s="1"/>
  <c r="S120" i="4" s="1"/>
  <c r="R43" i="4"/>
  <c r="R44" i="4" s="1"/>
  <c r="R88" i="4" s="1"/>
  <c r="P90" i="4"/>
  <c r="P110" i="4" s="1"/>
  <c r="P120" i="4" s="1"/>
  <c r="P132" i="4" s="1"/>
  <c r="T130" i="4"/>
  <c r="T129" i="4"/>
  <c r="T124" i="4"/>
  <c r="T117" i="4"/>
  <c r="T118" i="4" s="1"/>
  <c r="T106" i="4"/>
  <c r="T107" i="4" s="1"/>
  <c r="T97" i="4"/>
  <c r="T85" i="4"/>
  <c r="T86" i="4" s="1"/>
  <c r="T78" i="4"/>
  <c r="T79" i="4" s="1"/>
  <c r="T63" i="4"/>
  <c r="T71" i="4" s="1"/>
  <c r="T72" i="4" s="1"/>
  <c r="T42" i="4"/>
  <c r="T34" i="4"/>
  <c r="T35" i="4" s="1"/>
  <c r="T27" i="4"/>
  <c r="T28" i="4" s="1"/>
  <c r="T10" i="4"/>
  <c r="T11" i="4" s="1"/>
  <c r="T18" i="4" s="1"/>
  <c r="T43" i="4" l="1"/>
  <c r="T44" i="4" s="1"/>
  <c r="T90" i="4" s="1"/>
  <c r="T108" i="4"/>
  <c r="R8" i="4"/>
  <c r="R7" i="4"/>
  <c r="T110" i="4" l="1"/>
  <c r="T120" i="4" s="1"/>
  <c r="T132" i="4" s="1"/>
  <c r="R10" i="4"/>
  <c r="R18" i="4" s="1"/>
  <c r="R90" i="4" s="1"/>
  <c r="R110" i="4" s="1"/>
  <c r="R120" i="4" s="1"/>
  <c r="R123" i="4" s="1"/>
  <c r="R124" i="4" s="1"/>
  <c r="R132" i="4" s="1"/>
  <c r="T88" i="4"/>
  <c r="R11" i="4" l="1"/>
</calcChain>
</file>

<file path=xl/sharedStrings.xml><?xml version="1.0" encoding="utf-8"?>
<sst xmlns="http://schemas.openxmlformats.org/spreadsheetml/2006/main" count="160" uniqueCount="123">
  <si>
    <t>Raisio-Naantali vesilaitos ky</t>
  </si>
  <si>
    <t>TALOUSARVIO</t>
  </si>
  <si>
    <t>Myyntituotot</t>
  </si>
  <si>
    <t>Liiketoiminnan myyntituotot</t>
  </si>
  <si>
    <t>Henkilöstökulut</t>
  </si>
  <si>
    <t>Palkat ja palkkiot</t>
  </si>
  <si>
    <t>Työntekijöiden palkat</t>
  </si>
  <si>
    <t>Henkilöstösivukulut</t>
  </si>
  <si>
    <t>Eläkekulut</t>
  </si>
  <si>
    <t>KuEL-eläkemenoperusteiset maksut</t>
  </si>
  <si>
    <t>KuEL- palkkaperusteiset maksut</t>
  </si>
  <si>
    <t>Muut henkilöstösivukulut</t>
  </si>
  <si>
    <t>Työttömysvakuutusmaksut</t>
  </si>
  <si>
    <t>Palvelujen osto</t>
  </si>
  <si>
    <t>Tutkimus- ja asiantuntijapalvelut</t>
  </si>
  <si>
    <t>Taloushallintopalvelut</t>
  </si>
  <si>
    <t>Telepalvelut (puhelin- ja telepalvelut)</t>
  </si>
  <si>
    <t>Jäsenmaksut</t>
  </si>
  <si>
    <t>Ajoneuvojen vakuutukset</t>
  </si>
  <si>
    <t>Ajoneuvojen korjaus- ja huoltomenot</t>
  </si>
  <si>
    <t>Matkakorv., pv-rahat ja km-korvaukset</t>
  </si>
  <si>
    <t>Kirjanpito</t>
  </si>
  <si>
    <t>Aineet tarvikkeet ja tavarat</t>
  </si>
  <si>
    <t>TOIMINTAKULUT</t>
  </si>
  <si>
    <t>TOIMINTATUOTOT</t>
  </si>
  <si>
    <t>Sähkö</t>
  </si>
  <si>
    <t>Muut toimintakulut</t>
  </si>
  <si>
    <t>TOIMINTAKATE</t>
  </si>
  <si>
    <t>Rahoituskulut</t>
  </si>
  <si>
    <t>VUOSIKATE</t>
  </si>
  <si>
    <t>Suunnitelman mukaiset poistot</t>
  </si>
  <si>
    <t>Veden myynti /Raision kaupunki</t>
  </si>
  <si>
    <t>Veden myynti/ Naantalin kaupunki</t>
  </si>
  <si>
    <t>Yhteensä</t>
  </si>
  <si>
    <t>Myyntituotot yhteensä</t>
  </si>
  <si>
    <t>Muut toimintatuotot</t>
  </si>
  <si>
    <t>Käyttöomaisuuden myyntivoitot</t>
  </si>
  <si>
    <t>Muut toimintatuotot yhteensä</t>
  </si>
  <si>
    <t>TOIMINTATUOTOT YHTEENSÄ</t>
  </si>
  <si>
    <t>Palkat ja palkkiot yhteensä</t>
  </si>
  <si>
    <t>Kokouspalkkiot</t>
  </si>
  <si>
    <t>KuEL-maksu tt-osuus</t>
  </si>
  <si>
    <t>Eläkekulut yhteensä</t>
  </si>
  <si>
    <t>Muut sosiaalivakuutusmaksut</t>
  </si>
  <si>
    <t>Työntek. Työttömyysvakuutusmaksut</t>
  </si>
  <si>
    <t>Muut henkilöstösivukulut yhteensä</t>
  </si>
  <si>
    <t>HENKILÖSTÖKULUT YHTEENSÄ</t>
  </si>
  <si>
    <t>PALVELUJEN OSTOT</t>
  </si>
  <si>
    <t>Muut hallintopalvelut</t>
  </si>
  <si>
    <t>Vahinkovakuutukset</t>
  </si>
  <si>
    <t>Koneiden/kaluston kunnossapito</t>
  </si>
  <si>
    <t>Rahaliikenteen kulut</t>
  </si>
  <si>
    <t>PALVELUJEN OSTOT YHTEENSÄ</t>
  </si>
  <si>
    <t>AINEET, TARVIKKEET JA TAVARAT</t>
  </si>
  <si>
    <t>Kokous- yms. Tarjoilut</t>
  </si>
  <si>
    <t>HENKILÖSTÖKULUT</t>
  </si>
  <si>
    <t>AINEET, TARVIKKEET JA TAVARAT YHTEENSÄ</t>
  </si>
  <si>
    <t>MUUT TOIMINTAKULUT</t>
  </si>
  <si>
    <t>Välilliset verot; kiint.vero, ajon.vero</t>
  </si>
  <si>
    <t>MUUT TOIMINTAKULUT YHTEENSÄ</t>
  </si>
  <si>
    <t>RAHOITUSTUOTOT JA -KULUT</t>
  </si>
  <si>
    <t xml:space="preserve">Rahoitustuotot  </t>
  </si>
  <si>
    <t>Muut korko- ja rahoitustuotot</t>
  </si>
  <si>
    <t xml:space="preserve"> Korkotulot talletuksista</t>
  </si>
  <si>
    <t>Rahoitustuotot  yhteensä</t>
  </si>
  <si>
    <t>Korkokulut ja muut rahoituskulut</t>
  </si>
  <si>
    <t>Verojen viivästysseuraamukset</t>
  </si>
  <si>
    <t>Viivästyskorot, korotukset ja uo-kulut</t>
  </si>
  <si>
    <t>Korko peruspääomasta</t>
  </si>
  <si>
    <t>Rahoituskulut yhteensä</t>
  </si>
  <si>
    <t>RAHOITUSTUOTOT JA -KULUT YHTEENSÄ</t>
  </si>
  <si>
    <t>POISTOT JA ARVONALENTUMISET</t>
  </si>
  <si>
    <t>Poisto muista pitkävaikutteisista menoista</t>
  </si>
  <si>
    <t>Poistot kiinteistä  rakennelmista</t>
  </si>
  <si>
    <t>POISTOT JA ARVONALENTUMISET YHTEENSÄ</t>
  </si>
  <si>
    <t>TILIKAUDEN TULOS</t>
  </si>
  <si>
    <t>POISTOERON MUUTOS</t>
  </si>
  <si>
    <t>Poistoeron lisäys tai vähennys</t>
  </si>
  <si>
    <t>TILIKAUDEN YLIJÄÄMÄ /ALIJÄÄMÄ</t>
  </si>
  <si>
    <t>TOIMINTAKULUT YHTEENSÄ</t>
  </si>
  <si>
    <t>Rak. ja putkien rak. ja kunnos.pito</t>
  </si>
  <si>
    <t>m3</t>
  </si>
  <si>
    <t>RAISIO</t>
  </si>
  <si>
    <t>NAANTALI</t>
  </si>
  <si>
    <t>€</t>
  </si>
  <si>
    <t>Palautettava yhteistö-/palautuskorko</t>
  </si>
  <si>
    <t>välitystaksa  €/m3</t>
  </si>
  <si>
    <t>TP2019</t>
  </si>
  <si>
    <t>Muu veden myynti</t>
  </si>
  <si>
    <t>Veron korotukset, väh.kelvottomat</t>
  </si>
  <si>
    <t>VEROT</t>
  </si>
  <si>
    <t>Ennakkoverot</t>
  </si>
  <si>
    <t>Tilikauden verojaksotus</t>
  </si>
  <si>
    <t>VEROT YHTEENSÄ</t>
  </si>
  <si>
    <t>Kertakorvaus sähköstä</t>
  </si>
  <si>
    <t>TA2021</t>
  </si>
  <si>
    <t>TP 2020</t>
  </si>
  <si>
    <t>TA 2022</t>
  </si>
  <si>
    <t>TA 2021</t>
  </si>
  <si>
    <t>TA2023</t>
  </si>
  <si>
    <t>TP 2021</t>
  </si>
  <si>
    <t>TP2021</t>
  </si>
  <si>
    <t>Ryhmähenkivakuutusmaksut</t>
  </si>
  <si>
    <t>Loma-ajan ja sosiaalipalkat</t>
  </si>
  <si>
    <t>Tapaturmavakuutusmaksut</t>
  </si>
  <si>
    <t>Vapaaehtoiset henkilösivukulut</t>
  </si>
  <si>
    <t>Toimitilakulut</t>
  </si>
  <si>
    <t>Ajoneuvokulut</t>
  </si>
  <si>
    <t>Atk-laite ja -ohjelmakulut</t>
  </si>
  <si>
    <t>Kone- ja kalustokulut</t>
  </si>
  <si>
    <t>Kone- ja kalustokulut (pienhankinnat)</t>
  </si>
  <si>
    <t>Matkakulut</t>
  </si>
  <si>
    <t>Korkokulut (vähennyskelvottomat)</t>
  </si>
  <si>
    <t>TP2022</t>
  </si>
  <si>
    <t>TA2024</t>
  </si>
  <si>
    <t>ta2024</t>
  </si>
  <si>
    <t xml:space="preserve"> </t>
  </si>
  <si>
    <t>TP2023</t>
  </si>
  <si>
    <t>TA2025</t>
  </si>
  <si>
    <t>-</t>
  </si>
  <si>
    <t>Pankkikulut/palvelu- ja lupamaksut</t>
  </si>
  <si>
    <t>TP2024</t>
  </si>
  <si>
    <t>TA2026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</si>
</sst>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[$€-40B]_-;\-* #,##0\ [$€-40B]_-;_-* &quot;-&quot;??\ [$€-40B]_-;_-@_-"/>
    <numFmt numFmtId="165" formatCode="#,##0\ &quot;€&quot;"/>
    <numFmt numFmtId="166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5" fillId="0" borderId="0" xfId="1" applyNumberFormat="1" applyFont="1"/>
    <xf numFmtId="164" fontId="0" fillId="0" borderId="0" xfId="0" applyNumberFormat="1"/>
    <xf numFmtId="1" fontId="0" fillId="0" borderId="0" xfId="1" applyNumberFormat="1" applyFont="1"/>
    <xf numFmtId="0" fontId="0" fillId="0" borderId="0" xfId="0" applyAlignment="1">
      <alignment wrapText="1"/>
    </xf>
    <xf numFmtId="165" fontId="0" fillId="0" borderId="0" xfId="1" applyNumberFormat="1" applyFont="1"/>
    <xf numFmtId="164" fontId="0" fillId="0" borderId="0" xfId="1" applyNumberFormat="1" applyFont="1" applyFill="1" applyBorder="1"/>
    <xf numFmtId="164" fontId="0" fillId="0" borderId="0" xfId="1" applyNumberFormat="1" applyFont="1" applyFill="1"/>
    <xf numFmtId="166" fontId="0" fillId="0" borderId="0" xfId="1" applyNumberFormat="1" applyFont="1"/>
    <xf numFmtId="166" fontId="0" fillId="0" borderId="0" xfId="0" applyNumberFormat="1"/>
    <xf numFmtId="164" fontId="0" fillId="0" borderId="1" xfId="0" applyNumberFormat="1" applyBorder="1"/>
    <xf numFmtId="6" fontId="0" fillId="0" borderId="0" xfId="1" applyNumberFormat="1" applyFont="1"/>
    <xf numFmtId="44" fontId="0" fillId="0" borderId="0" xfId="0" applyNumberFormat="1"/>
    <xf numFmtId="166" fontId="0" fillId="0" borderId="2" xfId="0" applyNumberFormat="1" applyBorder="1"/>
    <xf numFmtId="166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0" applyNumberFormat="1" applyFont="1"/>
    <xf numFmtId="0" fontId="0" fillId="2" borderId="0" xfId="0" applyFill="1"/>
    <xf numFmtId="165" fontId="0" fillId="2" borderId="0" xfId="0" applyNumberFormat="1" applyFill="1"/>
    <xf numFmtId="0" fontId="0" fillId="2" borderId="1" xfId="0" applyFill="1" applyBorder="1"/>
    <xf numFmtId="165" fontId="0" fillId="2" borderId="1" xfId="0" applyNumberFormat="1" applyFill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1"/>
  <sheetViews>
    <sheetView tabSelected="1" topLeftCell="A99" workbookViewId="0">
      <selection activeCell="I132" sqref="I132"/>
    </sheetView>
  </sheetViews>
  <sheetFormatPr defaultRowHeight="15" x14ac:dyDescent="0.25"/>
  <cols>
    <col min="1" max="1" width="4.42578125" customWidth="1"/>
    <col min="2" max="2" width="6.85546875" customWidth="1"/>
    <col min="3" max="3" width="6.5703125" customWidth="1"/>
    <col min="9" max="9" width="9.5703125" style="24" bestFit="1" customWidth="1"/>
    <col min="10" max="10" width="10.42578125" style="21" bestFit="1" customWidth="1"/>
    <col min="11" max="11" width="10.42578125" style="21" customWidth="1"/>
    <col min="12" max="12" width="12.85546875" style="15" bestFit="1" customWidth="1"/>
    <col min="13" max="13" width="12.85546875" style="15" customWidth="1"/>
    <col min="14" max="15" width="12.42578125" style="8" bestFit="1" customWidth="1"/>
    <col min="16" max="17" width="10.42578125" style="8" customWidth="1"/>
    <col min="18" max="19" width="11.5703125" customWidth="1"/>
    <col min="20" max="20" width="11.42578125" style="4" customWidth="1"/>
    <col min="22" max="22" width="14.140625" bestFit="1" customWidth="1"/>
    <col min="23" max="23" width="9.140625" bestFit="1" customWidth="1"/>
    <col min="24" max="24" width="10.140625" bestFit="1" customWidth="1"/>
    <col min="27" max="27" width="12.5703125" bestFit="1" customWidth="1"/>
  </cols>
  <sheetData>
    <row r="1" spans="1:27" x14ac:dyDescent="0.25">
      <c r="A1" t="s">
        <v>0</v>
      </c>
    </row>
    <row r="2" spans="1:27" x14ac:dyDescent="0.25">
      <c r="A2" t="s">
        <v>1</v>
      </c>
      <c r="I2" s="24" t="s">
        <v>122</v>
      </c>
      <c r="J2" s="21" t="s">
        <v>118</v>
      </c>
      <c r="K2" s="21" t="s">
        <v>121</v>
      </c>
      <c r="L2" s="15" t="s">
        <v>114</v>
      </c>
      <c r="M2" s="15" t="s">
        <v>117</v>
      </c>
      <c r="N2" s="8" t="s">
        <v>99</v>
      </c>
      <c r="O2" s="8" t="s">
        <v>113</v>
      </c>
      <c r="P2" s="8" t="s">
        <v>97</v>
      </c>
      <c r="Q2" s="8" t="s">
        <v>101</v>
      </c>
      <c r="R2" t="s">
        <v>95</v>
      </c>
      <c r="S2" t="s">
        <v>96</v>
      </c>
      <c r="T2" s="4" t="s">
        <v>87</v>
      </c>
    </row>
    <row r="4" spans="1:27" x14ac:dyDescent="0.25">
      <c r="A4" s="1" t="s">
        <v>24</v>
      </c>
    </row>
    <row r="5" spans="1:27" x14ac:dyDescent="0.25">
      <c r="B5" s="1" t="s">
        <v>2</v>
      </c>
    </row>
    <row r="6" spans="1:27" ht="30" x14ac:dyDescent="0.25">
      <c r="C6" t="s">
        <v>3</v>
      </c>
      <c r="V6" t="s">
        <v>82</v>
      </c>
      <c r="X6" s="10" t="s">
        <v>86</v>
      </c>
      <c r="Y6" t="s">
        <v>84</v>
      </c>
    </row>
    <row r="7" spans="1:27" x14ac:dyDescent="0.25">
      <c r="C7">
        <v>3000</v>
      </c>
      <c r="D7" t="s">
        <v>31</v>
      </c>
      <c r="I7" s="25">
        <v>120000</v>
      </c>
      <c r="J7" s="21">
        <v>94500</v>
      </c>
      <c r="L7" s="15">
        <v>67500</v>
      </c>
      <c r="N7" s="8">
        <v>62000</v>
      </c>
      <c r="P7" s="8">
        <v>80000</v>
      </c>
      <c r="Q7" s="8">
        <v>60762</v>
      </c>
      <c r="R7" s="8">
        <f>Y7</f>
        <v>120000</v>
      </c>
      <c r="S7" s="8">
        <v>27779</v>
      </c>
      <c r="T7" s="4">
        <v>129302.39999999999</v>
      </c>
      <c r="V7" s="9">
        <v>1200000</v>
      </c>
      <c r="W7" t="s">
        <v>81</v>
      </c>
      <c r="X7">
        <v>0.1</v>
      </c>
      <c r="Y7">
        <f>V7*X7</f>
        <v>120000</v>
      </c>
      <c r="AA7" s="14"/>
    </row>
    <row r="8" spans="1:27" x14ac:dyDescent="0.25">
      <c r="C8">
        <v>3010</v>
      </c>
      <c r="D8" t="s">
        <v>32</v>
      </c>
      <c r="I8" s="25">
        <v>200000</v>
      </c>
      <c r="J8" s="21">
        <v>140000</v>
      </c>
      <c r="L8" s="15">
        <v>100000</v>
      </c>
      <c r="N8" s="8">
        <v>115000</v>
      </c>
      <c r="P8" s="8">
        <v>125000</v>
      </c>
      <c r="Q8" s="8">
        <v>114490</v>
      </c>
      <c r="R8" s="8">
        <f>Y10</f>
        <v>200000</v>
      </c>
      <c r="S8" s="8">
        <v>17898</v>
      </c>
      <c r="T8" s="4">
        <v>199057.44</v>
      </c>
      <c r="V8" t="s">
        <v>83</v>
      </c>
    </row>
    <row r="9" spans="1:27" x14ac:dyDescent="0.25">
      <c r="C9">
        <v>3040</v>
      </c>
      <c r="D9" t="s">
        <v>88</v>
      </c>
      <c r="N9" s="8">
        <v>0</v>
      </c>
      <c r="Q9" s="8">
        <v>0</v>
      </c>
      <c r="R9" s="8"/>
      <c r="S9" s="8">
        <v>4809</v>
      </c>
      <c r="T9" s="4">
        <v>10400</v>
      </c>
    </row>
    <row r="10" spans="1:27" x14ac:dyDescent="0.25">
      <c r="C10" t="s">
        <v>33</v>
      </c>
      <c r="N10" s="12">
        <f>N7+N8+N9</f>
        <v>177000</v>
      </c>
      <c r="O10" s="12"/>
      <c r="P10" s="12">
        <f>P7+P8+P9</f>
        <v>205000</v>
      </c>
      <c r="Q10" s="12">
        <f>Q7+Q8+Q9</f>
        <v>175252</v>
      </c>
      <c r="R10" s="12">
        <f>R7+R8</f>
        <v>320000</v>
      </c>
      <c r="S10" s="12">
        <f>S7+S8+S9</f>
        <v>50486</v>
      </c>
      <c r="T10" s="6">
        <f>SUM(T7:T9)</f>
        <v>338759.83999999997</v>
      </c>
      <c r="V10">
        <v>2000000</v>
      </c>
      <c r="W10" t="s">
        <v>81</v>
      </c>
      <c r="X10">
        <v>0.1</v>
      </c>
      <c r="Y10">
        <f>V10*X10</f>
        <v>200000</v>
      </c>
      <c r="AA10" s="8"/>
    </row>
    <row r="11" spans="1:27" x14ac:dyDescent="0.25">
      <c r="B11" s="1" t="s">
        <v>34</v>
      </c>
      <c r="I11" s="25">
        <f>SUM(I7:I10)</f>
        <v>320000</v>
      </c>
      <c r="J11" s="21">
        <f>J7+J8</f>
        <v>234500</v>
      </c>
      <c r="K11" s="21">
        <v>159586.10999999999</v>
      </c>
      <c r="L11" s="15">
        <v>167500</v>
      </c>
      <c r="M11" s="15">
        <v>161759</v>
      </c>
      <c r="N11" s="13">
        <f t="shared" ref="N11:T11" si="0">N10</f>
        <v>177000</v>
      </c>
      <c r="O11" s="13">
        <v>165600</v>
      </c>
      <c r="P11" s="13">
        <f t="shared" si="0"/>
        <v>205000</v>
      </c>
      <c r="Q11" s="13">
        <f t="shared" si="0"/>
        <v>175252</v>
      </c>
      <c r="R11" s="13">
        <f t="shared" si="0"/>
        <v>320000</v>
      </c>
      <c r="S11" s="13">
        <f t="shared" si="0"/>
        <v>50486</v>
      </c>
      <c r="T11" s="4">
        <f t="shared" si="0"/>
        <v>338759.83999999997</v>
      </c>
    </row>
    <row r="12" spans="1:27" x14ac:dyDescent="0.25">
      <c r="B12" t="s">
        <v>35</v>
      </c>
      <c r="R12" s="8"/>
      <c r="S12" s="8"/>
    </row>
    <row r="13" spans="1:27" x14ac:dyDescent="0.25">
      <c r="C13">
        <v>3654</v>
      </c>
      <c r="D13" t="s">
        <v>36</v>
      </c>
      <c r="R13" s="8"/>
      <c r="S13" s="8"/>
      <c r="AA13" s="15"/>
    </row>
    <row r="14" spans="1:27" x14ac:dyDescent="0.25">
      <c r="D14" t="s">
        <v>94</v>
      </c>
      <c r="R14" s="8"/>
      <c r="S14" s="8"/>
      <c r="T14" s="4">
        <v>75864.149999999994</v>
      </c>
      <c r="AA14" s="15"/>
    </row>
    <row r="15" spans="1:27" x14ac:dyDescent="0.25">
      <c r="C15" t="s">
        <v>33</v>
      </c>
      <c r="R15" s="8"/>
      <c r="S15" s="8"/>
    </row>
    <row r="16" spans="1:27" x14ac:dyDescent="0.25">
      <c r="B16" t="s">
        <v>37</v>
      </c>
      <c r="O16" s="8">
        <v>403</v>
      </c>
      <c r="R16" s="8"/>
      <c r="S16" s="8"/>
    </row>
    <row r="17" spans="1:20" x14ac:dyDescent="0.25">
      <c r="I17" s="26"/>
      <c r="J17" s="22"/>
      <c r="K17" s="22"/>
      <c r="L17" s="20"/>
      <c r="M17" s="20"/>
      <c r="N17" s="16"/>
      <c r="O17" s="16"/>
      <c r="P17" s="16"/>
      <c r="Q17" s="16"/>
      <c r="R17" s="16"/>
      <c r="S17" s="16"/>
      <c r="T17" s="5"/>
    </row>
    <row r="18" spans="1:20" x14ac:dyDescent="0.25">
      <c r="A18" s="1" t="s">
        <v>38</v>
      </c>
      <c r="I18" s="25">
        <f>SUM(I11:I17)</f>
        <v>320000</v>
      </c>
      <c r="J18" s="21">
        <f>J11</f>
        <v>234500</v>
      </c>
      <c r="L18" s="15">
        <v>167500</v>
      </c>
      <c r="M18" s="15">
        <v>161759</v>
      </c>
      <c r="N18" s="4">
        <f>N10+N13</f>
        <v>177000</v>
      </c>
      <c r="O18" s="4">
        <v>166003</v>
      </c>
      <c r="P18" s="4">
        <f>P10+P13</f>
        <v>205000</v>
      </c>
      <c r="Q18" s="4">
        <f>Q10+Q13</f>
        <v>175252</v>
      </c>
      <c r="R18" s="4">
        <f>R10+R13</f>
        <v>320000</v>
      </c>
      <c r="S18" s="4">
        <f>S10+S13</f>
        <v>50486</v>
      </c>
      <c r="T18" s="4">
        <f>T11+T14</f>
        <v>414623.99</v>
      </c>
    </row>
    <row r="20" spans="1:20" x14ac:dyDescent="0.25">
      <c r="A20" s="1" t="s">
        <v>23</v>
      </c>
      <c r="B20" s="1"/>
    </row>
    <row r="21" spans="1:20" x14ac:dyDescent="0.25">
      <c r="A21" s="1" t="s">
        <v>55</v>
      </c>
    </row>
    <row r="22" spans="1:20" x14ac:dyDescent="0.25">
      <c r="B22" s="1" t="s">
        <v>4</v>
      </c>
    </row>
    <row r="23" spans="1:20" x14ac:dyDescent="0.25">
      <c r="C23" s="1" t="s">
        <v>5</v>
      </c>
    </row>
    <row r="24" spans="1:20" x14ac:dyDescent="0.25">
      <c r="C24">
        <v>5000</v>
      </c>
      <c r="D24" t="s">
        <v>6</v>
      </c>
      <c r="I24" s="25">
        <v>-9600</v>
      </c>
      <c r="J24" s="21">
        <v>-6500</v>
      </c>
      <c r="L24" s="15">
        <v>-3500</v>
      </c>
      <c r="N24" s="8">
        <v>-5300</v>
      </c>
      <c r="P24" s="8">
        <v>-5000</v>
      </c>
      <c r="Q24" s="8">
        <v>-5280</v>
      </c>
      <c r="R24" s="8">
        <v>-5000</v>
      </c>
      <c r="S24" s="8">
        <v>-5280</v>
      </c>
      <c r="T24" s="4">
        <v>-5280</v>
      </c>
    </row>
    <row r="25" spans="1:20" x14ac:dyDescent="0.25">
      <c r="C25">
        <v>5200</v>
      </c>
      <c r="D25" t="s">
        <v>40</v>
      </c>
      <c r="I25" s="25">
        <v>-4000</v>
      </c>
      <c r="J25" s="21">
        <v>-3000</v>
      </c>
      <c r="L25" s="15">
        <v>-2800</v>
      </c>
      <c r="N25" s="8">
        <v>-2500</v>
      </c>
      <c r="P25" s="8">
        <v>-5000</v>
      </c>
      <c r="Q25" s="8">
        <v>-2254</v>
      </c>
      <c r="R25" s="8">
        <v>-5000</v>
      </c>
      <c r="S25" s="8">
        <v>-2576</v>
      </c>
      <c r="T25" s="4">
        <v>-3266</v>
      </c>
    </row>
    <row r="26" spans="1:20" x14ac:dyDescent="0.25">
      <c r="C26">
        <v>5300</v>
      </c>
      <c r="D26" t="s">
        <v>103</v>
      </c>
      <c r="I26" s="25">
        <v>-2000</v>
      </c>
      <c r="J26" s="21">
        <v>-2000</v>
      </c>
      <c r="L26" s="15">
        <v>-1700</v>
      </c>
      <c r="N26" s="8">
        <v>-1700</v>
      </c>
      <c r="Q26" s="8">
        <v>-1670</v>
      </c>
      <c r="R26" s="8"/>
      <c r="S26" s="8"/>
    </row>
    <row r="27" spans="1:20" x14ac:dyDescent="0.25">
      <c r="C27" t="s">
        <v>33</v>
      </c>
      <c r="I27" s="25">
        <f>SUM(I24:I26)</f>
        <v>-15600</v>
      </c>
      <c r="J27" s="21">
        <v>-11500</v>
      </c>
      <c r="L27" s="15">
        <v>-8000</v>
      </c>
      <c r="N27" s="4">
        <v>-9500</v>
      </c>
      <c r="O27" s="4"/>
      <c r="P27" s="4">
        <f t="shared" ref="P27:R27" si="1">P24+P25</f>
        <v>-10000</v>
      </c>
      <c r="Q27" s="4">
        <f>SUM(Q24:Q26)</f>
        <v>-9204</v>
      </c>
      <c r="R27" s="4">
        <f t="shared" si="1"/>
        <v>-10000</v>
      </c>
      <c r="S27" s="4">
        <f>S24+S25</f>
        <v>-7856</v>
      </c>
      <c r="T27" s="4">
        <f t="shared" ref="T27" si="2">T24+T25</f>
        <v>-8546</v>
      </c>
    </row>
    <row r="28" spans="1:20" x14ac:dyDescent="0.25">
      <c r="C28" s="1" t="s">
        <v>39</v>
      </c>
      <c r="I28" s="25">
        <v>-15600</v>
      </c>
      <c r="J28" s="21">
        <v>-11500</v>
      </c>
      <c r="K28" s="21">
        <v>-10908.75</v>
      </c>
      <c r="L28" s="15">
        <v>-8000</v>
      </c>
      <c r="M28" s="15">
        <v>-9998</v>
      </c>
      <c r="N28" s="4">
        <f t="shared" ref="N28:R28" si="3">N27</f>
        <v>-9500</v>
      </c>
      <c r="O28" s="4">
        <v>-8647</v>
      </c>
      <c r="P28" s="4">
        <f t="shared" si="3"/>
        <v>-10000</v>
      </c>
      <c r="Q28" s="4">
        <f t="shared" si="3"/>
        <v>-9204</v>
      </c>
      <c r="R28" s="4">
        <f t="shared" si="3"/>
        <v>-10000</v>
      </c>
      <c r="S28" s="4">
        <f>S27</f>
        <v>-7856</v>
      </c>
      <c r="T28" s="4">
        <f t="shared" ref="T28" si="4">T27</f>
        <v>-8546</v>
      </c>
    </row>
    <row r="29" spans="1:20" x14ac:dyDescent="0.25">
      <c r="B29" s="1" t="s">
        <v>7</v>
      </c>
      <c r="I29" s="25"/>
      <c r="R29" s="8"/>
      <c r="S29" s="8"/>
    </row>
    <row r="30" spans="1:20" x14ac:dyDescent="0.25">
      <c r="C30" t="s">
        <v>8</v>
      </c>
      <c r="I30" s="25"/>
      <c r="R30" s="8"/>
      <c r="S30" s="8"/>
    </row>
    <row r="31" spans="1:20" x14ac:dyDescent="0.25">
      <c r="C31">
        <v>6100</v>
      </c>
      <c r="D31" t="s">
        <v>9</v>
      </c>
      <c r="I31" s="25"/>
      <c r="J31" s="21" t="s">
        <v>119</v>
      </c>
      <c r="L31" s="15">
        <v>0</v>
      </c>
      <c r="N31" s="8">
        <v>-34000</v>
      </c>
      <c r="P31" s="8">
        <v>-33000</v>
      </c>
      <c r="Q31" s="8">
        <v>-34394</v>
      </c>
      <c r="R31" s="8">
        <v>-35000</v>
      </c>
      <c r="S31" s="8">
        <v>-35111</v>
      </c>
      <c r="T31" s="4">
        <v>-38349.339999999997</v>
      </c>
    </row>
    <row r="32" spans="1:20" x14ac:dyDescent="0.25">
      <c r="C32">
        <v>6130</v>
      </c>
      <c r="D32" t="s">
        <v>10</v>
      </c>
      <c r="I32" s="25">
        <v>-2600</v>
      </c>
      <c r="J32" s="21">
        <v>-2300</v>
      </c>
      <c r="L32" s="15">
        <v>2300</v>
      </c>
      <c r="N32" s="8">
        <v>-1000</v>
      </c>
      <c r="P32" s="8">
        <v>-1500</v>
      </c>
      <c r="Q32" s="8">
        <v>-875</v>
      </c>
      <c r="R32" s="8">
        <v>-1500</v>
      </c>
      <c r="S32" s="8">
        <v>-1068</v>
      </c>
      <c r="T32" s="4">
        <v>-1057.8800000000001</v>
      </c>
    </row>
    <row r="33" spans="1:20" x14ac:dyDescent="0.25">
      <c r="C33">
        <v>6140</v>
      </c>
      <c r="D33" t="s">
        <v>41</v>
      </c>
      <c r="I33" s="25">
        <v>0</v>
      </c>
      <c r="J33" s="21">
        <v>0</v>
      </c>
      <c r="L33" s="15">
        <v>0</v>
      </c>
      <c r="N33" s="8">
        <v>0</v>
      </c>
      <c r="P33" s="8">
        <v>0</v>
      </c>
      <c r="Q33" s="8">
        <v>0</v>
      </c>
      <c r="R33" s="8">
        <v>400</v>
      </c>
      <c r="S33" s="8">
        <v>0</v>
      </c>
      <c r="T33" s="4">
        <v>19.54</v>
      </c>
    </row>
    <row r="34" spans="1:20" x14ac:dyDescent="0.25">
      <c r="C34" t="s">
        <v>33</v>
      </c>
      <c r="I34" s="25"/>
      <c r="N34" s="4">
        <f t="shared" ref="N34:R34" si="5">SUM(N31:N33)</f>
        <v>-35000</v>
      </c>
      <c r="O34" s="4"/>
      <c r="P34" s="4">
        <f t="shared" si="5"/>
        <v>-34500</v>
      </c>
      <c r="Q34" s="4">
        <f t="shared" si="5"/>
        <v>-35269</v>
      </c>
      <c r="R34" s="4">
        <f t="shared" si="5"/>
        <v>-36100</v>
      </c>
      <c r="S34" s="4">
        <f>SUM(S31:S33)</f>
        <v>-36179</v>
      </c>
      <c r="T34" s="4">
        <f t="shared" ref="T34" si="6">SUM(T31:T33)</f>
        <v>-39387.679999999993</v>
      </c>
    </row>
    <row r="35" spans="1:20" x14ac:dyDescent="0.25">
      <c r="C35" t="s">
        <v>42</v>
      </c>
      <c r="I35" s="25"/>
      <c r="N35" s="4">
        <f t="shared" ref="N35:R35" si="7">N34</f>
        <v>-35000</v>
      </c>
      <c r="O35" s="4"/>
      <c r="P35" s="4">
        <f t="shared" si="7"/>
        <v>-34500</v>
      </c>
      <c r="Q35" s="4">
        <f>Q34</f>
        <v>-35269</v>
      </c>
      <c r="R35" s="4">
        <f t="shared" si="7"/>
        <v>-36100</v>
      </c>
      <c r="S35" s="4">
        <f>S34</f>
        <v>-36179</v>
      </c>
      <c r="T35" s="4">
        <f t="shared" ref="T35" si="8">T34</f>
        <v>-39387.679999999993</v>
      </c>
    </row>
    <row r="36" spans="1:20" x14ac:dyDescent="0.25">
      <c r="C36" t="s">
        <v>11</v>
      </c>
      <c r="I36" s="25"/>
      <c r="R36" s="8"/>
      <c r="S36" s="8"/>
    </row>
    <row r="37" spans="1:20" x14ac:dyDescent="0.25">
      <c r="C37">
        <v>6300</v>
      </c>
      <c r="D37" t="s">
        <v>43</v>
      </c>
      <c r="I37" s="25">
        <v>-150</v>
      </c>
      <c r="J37" s="21">
        <v>-100</v>
      </c>
      <c r="L37" s="15">
        <v>-100</v>
      </c>
      <c r="N37" s="8">
        <v>-100</v>
      </c>
      <c r="P37" s="8">
        <v>-100</v>
      </c>
      <c r="Q37" s="8">
        <v>-101</v>
      </c>
      <c r="R37" s="8">
        <v>-100</v>
      </c>
      <c r="S37" s="8">
        <v>-73</v>
      </c>
      <c r="T37" s="4">
        <v>-64</v>
      </c>
    </row>
    <row r="38" spans="1:20" x14ac:dyDescent="0.25">
      <c r="C38">
        <v>6400</v>
      </c>
      <c r="D38" t="s">
        <v>104</v>
      </c>
      <c r="I38" s="25">
        <v>-300</v>
      </c>
      <c r="J38" s="21">
        <v>-260</v>
      </c>
      <c r="L38" s="15">
        <v>-260</v>
      </c>
      <c r="N38" s="8">
        <v>-10</v>
      </c>
      <c r="Q38" s="8">
        <v>-2</v>
      </c>
      <c r="R38" s="8"/>
      <c r="S38" s="8"/>
    </row>
    <row r="39" spans="1:20" x14ac:dyDescent="0.25">
      <c r="C39">
        <v>6410</v>
      </c>
      <c r="D39" t="s">
        <v>12</v>
      </c>
      <c r="I39" s="25">
        <v>-30</v>
      </c>
      <c r="J39" s="21">
        <v>-20</v>
      </c>
      <c r="L39" s="15">
        <v>-20</v>
      </c>
      <c r="N39" s="8">
        <v>-10</v>
      </c>
      <c r="P39" s="8">
        <v>-100</v>
      </c>
      <c r="Q39" s="8">
        <v>-10</v>
      </c>
      <c r="R39" s="8">
        <v>-100</v>
      </c>
      <c r="S39" s="8">
        <v>-30</v>
      </c>
      <c r="T39" s="4">
        <v>-267.29000000000002</v>
      </c>
    </row>
    <row r="40" spans="1:20" x14ac:dyDescent="0.25">
      <c r="C40">
        <v>6420</v>
      </c>
      <c r="D40" t="s">
        <v>44</v>
      </c>
      <c r="I40" s="25"/>
      <c r="N40" s="8">
        <v>0</v>
      </c>
      <c r="P40" s="8">
        <v>100</v>
      </c>
      <c r="Q40" s="8">
        <v>0</v>
      </c>
      <c r="R40" s="8">
        <v>100</v>
      </c>
      <c r="S40" s="8">
        <v>-17</v>
      </c>
      <c r="T40" s="4">
        <v>81.42</v>
      </c>
    </row>
    <row r="41" spans="1:20" x14ac:dyDescent="0.25">
      <c r="C41">
        <v>6430</v>
      </c>
      <c r="D41" t="s">
        <v>102</v>
      </c>
      <c r="I41" s="25">
        <v>-20</v>
      </c>
      <c r="J41" s="21">
        <v>-15</v>
      </c>
      <c r="L41" s="15">
        <v>-15</v>
      </c>
      <c r="N41" s="8">
        <v>-10</v>
      </c>
      <c r="Q41" s="8">
        <v>-2</v>
      </c>
      <c r="R41" s="8"/>
      <c r="S41" s="8"/>
    </row>
    <row r="42" spans="1:20" x14ac:dyDescent="0.25">
      <c r="C42" t="s">
        <v>33</v>
      </c>
      <c r="I42" s="25"/>
      <c r="J42" s="21">
        <v>-395</v>
      </c>
      <c r="L42" s="15">
        <v>-395</v>
      </c>
      <c r="N42" s="4">
        <v>-130</v>
      </c>
      <c r="O42" s="4"/>
      <c r="P42" s="4">
        <f>SUM(P37:P40)</f>
        <v>-100</v>
      </c>
      <c r="Q42" s="4">
        <f>SUM(Q37:Q41)</f>
        <v>-115</v>
      </c>
      <c r="R42" s="4">
        <f>SUM(R37:R40)</f>
        <v>-100</v>
      </c>
      <c r="S42" s="4">
        <f>SUM(S37:S40)</f>
        <v>-120</v>
      </c>
      <c r="T42" s="4">
        <f t="shared" ref="T42" si="9">SUM(T37:T40)</f>
        <v>-249.87</v>
      </c>
    </row>
    <row r="43" spans="1:20" x14ac:dyDescent="0.25">
      <c r="C43" t="s">
        <v>45</v>
      </c>
      <c r="I43" s="27">
        <f>SUM(I37:I42)</f>
        <v>-500</v>
      </c>
      <c r="J43" s="22">
        <v>-395</v>
      </c>
      <c r="K43" s="21">
        <v>-1213.5</v>
      </c>
      <c r="L43" s="15">
        <v>-395</v>
      </c>
      <c r="M43" s="20">
        <v>590</v>
      </c>
      <c r="N43" s="5">
        <f>N35+N42</f>
        <v>-35130</v>
      </c>
      <c r="O43" s="5">
        <v>-39590</v>
      </c>
      <c r="P43" s="5">
        <f>P35+P42</f>
        <v>-34600</v>
      </c>
      <c r="Q43" s="5">
        <f t="shared" ref="Q43:R43" si="10">Q35+Q42</f>
        <v>-35384</v>
      </c>
      <c r="R43" s="5">
        <f t="shared" si="10"/>
        <v>-36200</v>
      </c>
      <c r="S43" s="5">
        <f>S35+S42</f>
        <v>-36299</v>
      </c>
      <c r="T43" s="5">
        <f t="shared" ref="T43" si="11">T35+T42</f>
        <v>-39637.549999999996</v>
      </c>
    </row>
    <row r="44" spans="1:20" x14ac:dyDescent="0.25">
      <c r="A44" s="1" t="s">
        <v>46</v>
      </c>
      <c r="C44" s="2"/>
      <c r="I44" s="25">
        <f>SUM(I28:I42)</f>
        <v>-18700</v>
      </c>
      <c r="J44" s="21">
        <v>-14195</v>
      </c>
      <c r="K44" s="21">
        <v>-12122.25</v>
      </c>
      <c r="L44" s="19">
        <v>-10695</v>
      </c>
      <c r="M44" s="15">
        <v>9408</v>
      </c>
      <c r="N44" s="4">
        <f>N28+N43</f>
        <v>-44630</v>
      </c>
      <c r="O44" s="4">
        <v>-48237</v>
      </c>
      <c r="P44" s="4">
        <f>P28+P43</f>
        <v>-44600</v>
      </c>
      <c r="Q44" s="4">
        <f t="shared" ref="Q44:R44" si="12">Q28+Q43</f>
        <v>-44588</v>
      </c>
      <c r="R44" s="4">
        <f t="shared" si="12"/>
        <v>-46200</v>
      </c>
      <c r="S44" s="4">
        <f t="shared" ref="S44:T44" si="13">S28+S43</f>
        <v>-44155</v>
      </c>
      <c r="T44" s="4">
        <f t="shared" si="13"/>
        <v>-48183.549999999996</v>
      </c>
    </row>
    <row r="46" spans="1:20" x14ac:dyDescent="0.25">
      <c r="A46" s="1" t="s">
        <v>47</v>
      </c>
      <c r="I46" s="24" t="s">
        <v>122</v>
      </c>
      <c r="J46" s="21" t="s">
        <v>118</v>
      </c>
      <c r="K46" s="21" t="s">
        <v>121</v>
      </c>
      <c r="L46" s="15" t="s">
        <v>114</v>
      </c>
      <c r="M46" s="15" t="s">
        <v>117</v>
      </c>
      <c r="N46" s="8" t="s">
        <v>99</v>
      </c>
      <c r="O46" s="8" t="s">
        <v>113</v>
      </c>
      <c r="P46" s="8" t="s">
        <v>97</v>
      </c>
      <c r="Q46" s="8" t="s">
        <v>100</v>
      </c>
      <c r="R46" t="s">
        <v>98</v>
      </c>
      <c r="S46" t="s">
        <v>96</v>
      </c>
      <c r="T46" s="4" t="s">
        <v>87</v>
      </c>
    </row>
    <row r="47" spans="1:20" x14ac:dyDescent="0.25">
      <c r="B47" s="1" t="s">
        <v>13</v>
      </c>
    </row>
    <row r="48" spans="1:20" x14ac:dyDescent="0.25">
      <c r="B48" s="1"/>
      <c r="C48">
        <v>7000</v>
      </c>
      <c r="D48" t="s">
        <v>105</v>
      </c>
      <c r="I48" s="25"/>
      <c r="Q48" s="8">
        <v>0</v>
      </c>
      <c r="S48" s="8">
        <v>-95</v>
      </c>
    </row>
    <row r="49" spans="2:20" x14ac:dyDescent="0.25">
      <c r="B49" s="1"/>
      <c r="C49">
        <v>7200</v>
      </c>
      <c r="D49" t="s">
        <v>106</v>
      </c>
      <c r="I49" s="25"/>
      <c r="Q49" s="8">
        <v>0</v>
      </c>
      <c r="S49" s="8">
        <v>-2037</v>
      </c>
    </row>
    <row r="50" spans="2:20" x14ac:dyDescent="0.25">
      <c r="B50" s="1"/>
      <c r="C50">
        <v>7500</v>
      </c>
      <c r="D50" t="s">
        <v>107</v>
      </c>
      <c r="I50" s="25"/>
      <c r="Q50" s="8">
        <v>-1569</v>
      </c>
      <c r="S50" s="8">
        <v>-2506</v>
      </c>
    </row>
    <row r="51" spans="2:20" x14ac:dyDescent="0.25">
      <c r="B51" s="1"/>
      <c r="C51">
        <v>7640</v>
      </c>
      <c r="D51" t="s">
        <v>108</v>
      </c>
      <c r="I51" s="25">
        <v>-1000</v>
      </c>
      <c r="J51" s="21">
        <v>-1000</v>
      </c>
      <c r="L51" s="15">
        <v>-1000</v>
      </c>
      <c r="N51" s="8">
        <v>-1000</v>
      </c>
      <c r="Q51" s="8">
        <v>-954</v>
      </c>
      <c r="S51" s="8">
        <v>-922</v>
      </c>
    </row>
    <row r="52" spans="2:20" x14ac:dyDescent="0.25">
      <c r="B52" s="1"/>
      <c r="C52">
        <v>7710</v>
      </c>
      <c r="D52" t="s">
        <v>109</v>
      </c>
      <c r="I52" s="25"/>
      <c r="L52" s="15">
        <v>-1000</v>
      </c>
      <c r="N52" s="8">
        <v>-1000</v>
      </c>
      <c r="Q52" s="8">
        <v>0</v>
      </c>
      <c r="S52" s="8">
        <v>-3829</v>
      </c>
    </row>
    <row r="53" spans="2:20" x14ac:dyDescent="0.25">
      <c r="B53" s="1"/>
      <c r="C53">
        <v>7750</v>
      </c>
      <c r="D53" t="s">
        <v>110</v>
      </c>
      <c r="I53" s="25"/>
      <c r="Q53" s="8">
        <v>0</v>
      </c>
      <c r="S53" s="8">
        <v>-23</v>
      </c>
    </row>
    <row r="54" spans="2:20" x14ac:dyDescent="0.25">
      <c r="B54" s="1"/>
      <c r="C54">
        <v>7800</v>
      </c>
      <c r="D54" t="s">
        <v>111</v>
      </c>
      <c r="I54" s="25"/>
      <c r="Q54" s="8">
        <v>0</v>
      </c>
      <c r="S54" s="8">
        <v>-20</v>
      </c>
    </row>
    <row r="55" spans="2:20" x14ac:dyDescent="0.25">
      <c r="C55">
        <v>8370</v>
      </c>
      <c r="D55" t="s">
        <v>14</v>
      </c>
      <c r="I55" s="25">
        <v>-15000</v>
      </c>
      <c r="J55" s="21">
        <v>-12000</v>
      </c>
      <c r="L55" s="15">
        <v>-8000</v>
      </c>
      <c r="N55" s="8">
        <v>-5000</v>
      </c>
      <c r="P55" s="8">
        <v>-10000</v>
      </c>
      <c r="Q55" s="8">
        <v>-3073</v>
      </c>
      <c r="R55" s="8">
        <v>-10000</v>
      </c>
      <c r="S55" s="8">
        <v>-42671</v>
      </c>
      <c r="T55" s="4">
        <v>-16731.63</v>
      </c>
    </row>
    <row r="56" spans="2:20" x14ac:dyDescent="0.25">
      <c r="C56">
        <v>8374</v>
      </c>
      <c r="D56" t="s">
        <v>120</v>
      </c>
      <c r="I56" s="25">
        <v>-200</v>
      </c>
      <c r="J56" s="21">
        <v>-200</v>
      </c>
      <c r="L56" s="15">
        <v>-200</v>
      </c>
      <c r="P56" s="8">
        <v>-200</v>
      </c>
      <c r="Q56" s="8">
        <v>0</v>
      </c>
      <c r="R56" s="8">
        <v>-200</v>
      </c>
      <c r="S56" s="8"/>
      <c r="T56" s="4">
        <v>0</v>
      </c>
    </row>
    <row r="57" spans="2:20" x14ac:dyDescent="0.25">
      <c r="C57">
        <v>8380</v>
      </c>
      <c r="D57" t="s">
        <v>15</v>
      </c>
      <c r="I57" s="25">
        <v>-12500</v>
      </c>
      <c r="J57" s="21">
        <v>-12000</v>
      </c>
      <c r="L57" s="15">
        <v>-10000</v>
      </c>
      <c r="N57" s="8">
        <v>-10000</v>
      </c>
      <c r="P57" s="8">
        <v>-2000</v>
      </c>
      <c r="Q57" s="8">
        <v>-6231</v>
      </c>
      <c r="R57" s="8">
        <v>-2000</v>
      </c>
      <c r="S57" s="8">
        <v>-9464</v>
      </c>
      <c r="T57" s="4">
        <v>0</v>
      </c>
    </row>
    <row r="58" spans="2:20" x14ac:dyDescent="0.25">
      <c r="C58">
        <v>8410</v>
      </c>
      <c r="D58" t="s">
        <v>16</v>
      </c>
      <c r="I58" s="25">
        <v>-250</v>
      </c>
      <c r="J58" s="21">
        <v>-200</v>
      </c>
      <c r="L58" s="15">
        <v>-200</v>
      </c>
      <c r="P58" s="8">
        <v>-200</v>
      </c>
      <c r="R58" s="8">
        <v>-200</v>
      </c>
      <c r="S58" s="8"/>
      <c r="T58" s="4">
        <v>0</v>
      </c>
    </row>
    <row r="59" spans="2:20" x14ac:dyDescent="0.25">
      <c r="C59">
        <v>8424</v>
      </c>
      <c r="D59" t="s">
        <v>17</v>
      </c>
      <c r="I59" s="25">
        <v>-100</v>
      </c>
      <c r="J59" s="21">
        <v>-100</v>
      </c>
      <c r="L59" s="15">
        <v>-100</v>
      </c>
      <c r="N59" s="8">
        <v>-100</v>
      </c>
      <c r="P59" s="8">
        <v>-150</v>
      </c>
      <c r="R59" s="8">
        <v>-150</v>
      </c>
      <c r="S59" s="8"/>
      <c r="T59" s="4">
        <v>-121.1</v>
      </c>
    </row>
    <row r="60" spans="2:20" x14ac:dyDescent="0.25">
      <c r="C60">
        <v>8430</v>
      </c>
      <c r="D60" t="s">
        <v>48</v>
      </c>
      <c r="I60" s="25">
        <v>-35000</v>
      </c>
      <c r="J60" s="21">
        <v>-32000</v>
      </c>
      <c r="L60" s="15">
        <v>-30000</v>
      </c>
      <c r="N60" s="8">
        <v>-30000</v>
      </c>
      <c r="Q60" s="8">
        <v>-26525</v>
      </c>
      <c r="R60" s="8"/>
      <c r="S60" s="8">
        <v>-54959</v>
      </c>
    </row>
    <row r="61" spans="2:20" x14ac:dyDescent="0.25">
      <c r="C61">
        <v>8434</v>
      </c>
      <c r="D61" t="s">
        <v>49</v>
      </c>
      <c r="I61" s="25"/>
      <c r="L61" s="15">
        <v>-300</v>
      </c>
      <c r="P61" s="8">
        <v>-300</v>
      </c>
      <c r="R61" s="8">
        <v>-300</v>
      </c>
      <c r="S61" s="8"/>
      <c r="T61" s="4">
        <v>-263.36</v>
      </c>
    </row>
    <row r="62" spans="2:20" x14ac:dyDescent="0.25">
      <c r="C62">
        <v>8444</v>
      </c>
      <c r="D62" t="s">
        <v>18</v>
      </c>
      <c r="I62" s="25"/>
      <c r="T62" s="4">
        <v>-627.19000000000005</v>
      </c>
    </row>
    <row r="63" spans="2:20" x14ac:dyDescent="0.25">
      <c r="C63">
        <v>8470</v>
      </c>
      <c r="D63" t="s">
        <v>80</v>
      </c>
      <c r="I63" s="25">
        <v>-200000</v>
      </c>
      <c r="J63" s="21">
        <v>-100000</v>
      </c>
      <c r="L63" s="15">
        <v>-100000</v>
      </c>
      <c r="N63" s="8">
        <v>-100000</v>
      </c>
      <c r="P63" s="8">
        <v>-100000</v>
      </c>
      <c r="R63" s="8">
        <v>-100000</v>
      </c>
      <c r="S63" s="8"/>
      <c r="T63" s="4">
        <f>-54670.61-58</f>
        <v>-54728.61</v>
      </c>
    </row>
    <row r="64" spans="2:20" x14ac:dyDescent="0.25">
      <c r="C64">
        <v>8480</v>
      </c>
      <c r="D64" t="s">
        <v>50</v>
      </c>
      <c r="I64" s="25">
        <v>-500</v>
      </c>
      <c r="J64" s="21">
        <v>-500</v>
      </c>
      <c r="L64" s="15">
        <v>-500</v>
      </c>
      <c r="P64" s="8">
        <v>-500</v>
      </c>
      <c r="R64" s="8">
        <v>-500</v>
      </c>
      <c r="S64" s="8"/>
    </row>
    <row r="65" spans="1:20" x14ac:dyDescent="0.25">
      <c r="C65">
        <v>8490</v>
      </c>
      <c r="D65" t="s">
        <v>19</v>
      </c>
      <c r="I65" s="25"/>
      <c r="R65" s="8"/>
      <c r="S65" s="8"/>
      <c r="T65" s="4">
        <v>-1766.03</v>
      </c>
    </row>
    <row r="66" spans="1:20" x14ac:dyDescent="0.25">
      <c r="C66">
        <v>8514</v>
      </c>
      <c r="D66" t="s">
        <v>20</v>
      </c>
      <c r="I66" s="25"/>
      <c r="P66" s="8">
        <v>-500</v>
      </c>
      <c r="R66" s="8">
        <v>-500</v>
      </c>
      <c r="S66" s="8">
        <v>-20</v>
      </c>
      <c r="T66" s="4">
        <v>-458.28</v>
      </c>
    </row>
    <row r="67" spans="1:20" x14ac:dyDescent="0.25">
      <c r="C67">
        <v>8540</v>
      </c>
      <c r="D67" t="s">
        <v>21</v>
      </c>
      <c r="I67" s="25">
        <v>-9000</v>
      </c>
      <c r="J67" s="21">
        <v>-8000</v>
      </c>
      <c r="L67" s="15">
        <v>-7500</v>
      </c>
      <c r="P67" s="8">
        <v>-7500</v>
      </c>
      <c r="R67" s="8">
        <v>-7500</v>
      </c>
      <c r="S67" s="8"/>
      <c r="T67" s="4">
        <v>-6858.44</v>
      </c>
    </row>
    <row r="68" spans="1:20" x14ac:dyDescent="0.25">
      <c r="C68">
        <v>8564</v>
      </c>
      <c r="D68" t="s">
        <v>51</v>
      </c>
      <c r="I68" s="25">
        <v>-500</v>
      </c>
      <c r="J68" s="21">
        <v>-400</v>
      </c>
      <c r="L68" s="15">
        <v>-400</v>
      </c>
      <c r="P68" s="8">
        <v>-400</v>
      </c>
      <c r="R68" s="8">
        <v>-400</v>
      </c>
      <c r="S68" s="8"/>
      <c r="T68" s="4">
        <v>-389.65</v>
      </c>
    </row>
    <row r="69" spans="1:20" x14ac:dyDescent="0.25">
      <c r="C69">
        <v>8754</v>
      </c>
      <c r="D69" t="s">
        <v>58</v>
      </c>
      <c r="I69" s="25">
        <v>-1500</v>
      </c>
      <c r="J69" s="21">
        <v>-1500</v>
      </c>
      <c r="L69" s="15">
        <v>-1500</v>
      </c>
      <c r="N69" s="8">
        <v>-1500</v>
      </c>
      <c r="P69" s="4">
        <v>-500</v>
      </c>
      <c r="Q69" s="4">
        <v>-1279</v>
      </c>
      <c r="R69" s="4">
        <v>-500</v>
      </c>
      <c r="S69" s="8">
        <v>-765</v>
      </c>
      <c r="T69" s="4">
        <v>-1279.52</v>
      </c>
    </row>
    <row r="71" spans="1:20" x14ac:dyDescent="0.25">
      <c r="B71" s="1"/>
      <c r="C71" t="s">
        <v>33</v>
      </c>
      <c r="I71" s="27">
        <f>SUM(I48:I70)</f>
        <v>-275550</v>
      </c>
      <c r="J71" s="22">
        <v>-160700</v>
      </c>
      <c r="K71" s="21">
        <v>-112554.1</v>
      </c>
      <c r="L71" s="15">
        <v>-140700</v>
      </c>
      <c r="M71" s="20">
        <v>-46915</v>
      </c>
      <c r="N71" s="5">
        <f>SUM(N48:N69)</f>
        <v>-148600</v>
      </c>
      <c r="O71" s="5">
        <v>-49762</v>
      </c>
      <c r="P71" s="5">
        <f>SUM(P48:P69)</f>
        <v>-122250</v>
      </c>
      <c r="Q71" s="5">
        <f>SUM(Q48:Q69)</f>
        <v>-39631</v>
      </c>
      <c r="R71" s="5">
        <f>SUM(R48:R69)</f>
        <v>-122250</v>
      </c>
      <c r="S71" s="5">
        <f>SUM(S48:S69)</f>
        <v>-117311</v>
      </c>
      <c r="T71" s="5">
        <f>SUM(T55:T68)</f>
        <v>-81944.289999999994</v>
      </c>
    </row>
    <row r="72" spans="1:20" x14ac:dyDescent="0.25">
      <c r="A72" s="1" t="s">
        <v>52</v>
      </c>
      <c r="B72" s="1"/>
      <c r="I72" s="25">
        <v>-275550</v>
      </c>
      <c r="J72" s="21">
        <v>-160700</v>
      </c>
      <c r="K72" s="21">
        <v>-112554.1</v>
      </c>
      <c r="L72" s="19">
        <v>-140700</v>
      </c>
      <c r="M72" s="15">
        <v>-46915</v>
      </c>
      <c r="N72" s="4">
        <f t="shared" ref="N72:Q72" si="14">N71</f>
        <v>-148600</v>
      </c>
      <c r="O72" s="4">
        <v>-49762</v>
      </c>
      <c r="P72" s="4">
        <f t="shared" si="14"/>
        <v>-122250</v>
      </c>
      <c r="Q72" s="4">
        <f t="shared" si="14"/>
        <v>-39631</v>
      </c>
      <c r="R72" s="4">
        <f t="shared" ref="R72:T72" si="15">R71</f>
        <v>-122250</v>
      </c>
      <c r="S72" s="4">
        <f t="shared" si="15"/>
        <v>-117311</v>
      </c>
      <c r="T72" s="4">
        <f t="shared" si="15"/>
        <v>-81944.289999999994</v>
      </c>
    </row>
    <row r="73" spans="1:20" x14ac:dyDescent="0.25">
      <c r="B73" s="1"/>
    </row>
    <row r="74" spans="1:20" x14ac:dyDescent="0.25">
      <c r="A74" s="1" t="s">
        <v>53</v>
      </c>
      <c r="B74" s="1"/>
    </row>
    <row r="75" spans="1:20" x14ac:dyDescent="0.25">
      <c r="B75" s="1" t="s">
        <v>22</v>
      </c>
    </row>
    <row r="76" spans="1:20" x14ac:dyDescent="0.25">
      <c r="C76">
        <v>4001</v>
      </c>
      <c r="D76" t="s">
        <v>54</v>
      </c>
      <c r="I76" s="25">
        <v>-200</v>
      </c>
      <c r="J76" s="21">
        <v>-200</v>
      </c>
      <c r="L76" s="15">
        <v>-200</v>
      </c>
      <c r="N76" s="8">
        <v>-200</v>
      </c>
      <c r="P76" s="8">
        <v>-200</v>
      </c>
      <c r="Q76" s="8">
        <v>0</v>
      </c>
      <c r="R76" s="8">
        <v>-200</v>
      </c>
      <c r="S76" s="8">
        <v>-145</v>
      </c>
      <c r="T76" s="4">
        <v>-230.74</v>
      </c>
    </row>
    <row r="77" spans="1:20" x14ac:dyDescent="0.25">
      <c r="C77">
        <v>4050</v>
      </c>
      <c r="D77" t="s">
        <v>25</v>
      </c>
      <c r="I77" s="25">
        <v>-20000</v>
      </c>
      <c r="J77" s="21">
        <v>-30000</v>
      </c>
      <c r="L77" s="15">
        <v>-30000</v>
      </c>
      <c r="N77" s="8">
        <v>-30000</v>
      </c>
      <c r="P77" s="8">
        <v>-25000</v>
      </c>
      <c r="Q77" s="8">
        <v>-17510</v>
      </c>
      <c r="R77" s="8">
        <v>-25000</v>
      </c>
      <c r="S77" s="8">
        <v>-18061</v>
      </c>
      <c r="T77" s="4">
        <v>-27853.47</v>
      </c>
    </row>
    <row r="78" spans="1:20" x14ac:dyDescent="0.25">
      <c r="C78" t="s">
        <v>33</v>
      </c>
      <c r="I78" s="27">
        <f>SUM(I76:I77)</f>
        <v>-20200</v>
      </c>
      <c r="J78" s="23">
        <v>-30200</v>
      </c>
      <c r="K78" s="23">
        <v>-13421.83</v>
      </c>
      <c r="L78" s="15">
        <v>-30200</v>
      </c>
      <c r="M78" s="20">
        <v>-14584</v>
      </c>
      <c r="N78" s="5">
        <f t="shared" ref="N78:T78" si="16">SUM(N76:N77)</f>
        <v>-30200</v>
      </c>
      <c r="O78" s="5">
        <v>-16890</v>
      </c>
      <c r="P78" s="5">
        <f t="shared" si="16"/>
        <v>-25200</v>
      </c>
      <c r="Q78" s="5">
        <f t="shared" si="16"/>
        <v>-17510</v>
      </c>
      <c r="R78" s="5">
        <f t="shared" si="16"/>
        <v>-25200</v>
      </c>
      <c r="S78" s="5">
        <f t="shared" si="16"/>
        <v>-18206</v>
      </c>
      <c r="T78" s="5">
        <f t="shared" si="16"/>
        <v>-28084.210000000003</v>
      </c>
    </row>
    <row r="79" spans="1:20" x14ac:dyDescent="0.25">
      <c r="A79" s="1" t="s">
        <v>56</v>
      </c>
      <c r="I79" s="25">
        <f>$I$78</f>
        <v>-20200</v>
      </c>
      <c r="J79" s="21">
        <v>-30200</v>
      </c>
      <c r="K79" s="21">
        <v>-13421.83</v>
      </c>
      <c r="L79" s="19">
        <v>-30200</v>
      </c>
      <c r="M79" s="15">
        <v>-14584</v>
      </c>
      <c r="N79" s="4">
        <f t="shared" ref="N79:S79" si="17">N78</f>
        <v>-30200</v>
      </c>
      <c r="O79" s="4">
        <v>-16890</v>
      </c>
      <c r="P79" s="4">
        <f t="shared" si="17"/>
        <v>-25200</v>
      </c>
      <c r="Q79" s="4">
        <f t="shared" si="17"/>
        <v>-17510</v>
      </c>
      <c r="R79" s="4">
        <f t="shared" si="17"/>
        <v>-25200</v>
      </c>
      <c r="S79" s="4">
        <f t="shared" si="17"/>
        <v>-18206</v>
      </c>
      <c r="T79" s="4">
        <f t="shared" ref="T79" si="18">T78</f>
        <v>-28084.210000000003</v>
      </c>
    </row>
    <row r="80" spans="1:20" x14ac:dyDescent="0.25">
      <c r="A80" s="1"/>
    </row>
    <row r="81" spans="1:20" x14ac:dyDescent="0.25">
      <c r="A81" s="1" t="s">
        <v>57</v>
      </c>
      <c r="I81" s="25"/>
    </row>
    <row r="82" spans="1:20" x14ac:dyDescent="0.25">
      <c r="B82" s="1" t="s">
        <v>26</v>
      </c>
      <c r="I82" s="25"/>
    </row>
    <row r="83" spans="1:20" x14ac:dyDescent="0.25">
      <c r="C83">
        <v>8754</v>
      </c>
      <c r="D83" t="s">
        <v>58</v>
      </c>
      <c r="I83" s="25">
        <v>-500</v>
      </c>
      <c r="J83" s="21">
        <v>-500</v>
      </c>
      <c r="N83" s="8">
        <v>0</v>
      </c>
      <c r="P83" s="4">
        <v>-500</v>
      </c>
      <c r="Q83" s="4">
        <v>0</v>
      </c>
      <c r="R83" s="14">
        <v>-500</v>
      </c>
      <c r="S83">
        <v>0</v>
      </c>
      <c r="T83" s="4">
        <v>-1279.52</v>
      </c>
    </row>
    <row r="84" spans="1:20" x14ac:dyDescent="0.25">
      <c r="C84">
        <v>8774</v>
      </c>
      <c r="D84" t="s">
        <v>89</v>
      </c>
      <c r="I84" s="25"/>
      <c r="N84" s="8">
        <v>0</v>
      </c>
      <c r="T84" s="4">
        <v>-579.72</v>
      </c>
    </row>
    <row r="85" spans="1:20" x14ac:dyDescent="0.25">
      <c r="C85" t="s">
        <v>33</v>
      </c>
      <c r="I85" s="25"/>
      <c r="N85" s="8">
        <v>0</v>
      </c>
      <c r="P85" s="4">
        <f>SUM(P83:P84)</f>
        <v>-500</v>
      </c>
      <c r="Q85" s="4">
        <f t="shared" ref="Q85:S85" si="19">SUM(Q83:Q84)</f>
        <v>0</v>
      </c>
      <c r="R85" s="4">
        <f t="shared" si="19"/>
        <v>-500</v>
      </c>
      <c r="S85" s="4">
        <f t="shared" si="19"/>
        <v>0</v>
      </c>
      <c r="T85" s="4">
        <f>T83+T84</f>
        <v>-1859.24</v>
      </c>
    </row>
    <row r="86" spans="1:20" x14ac:dyDescent="0.25">
      <c r="A86" s="1" t="s">
        <v>59</v>
      </c>
      <c r="B86" s="1"/>
      <c r="I86" s="27">
        <f>SUM(I83:I85)</f>
        <v>-500</v>
      </c>
      <c r="J86" s="22">
        <v>-500</v>
      </c>
      <c r="K86" s="22"/>
      <c r="L86" s="20"/>
      <c r="M86" s="20"/>
      <c r="N86" s="16">
        <v>0</v>
      </c>
      <c r="O86" s="16"/>
      <c r="P86" s="5">
        <f t="shared" ref="P86:S86" si="20">P85</f>
        <v>-500</v>
      </c>
      <c r="Q86" s="5">
        <f t="shared" si="20"/>
        <v>0</v>
      </c>
      <c r="R86" s="5">
        <f t="shared" si="20"/>
        <v>-500</v>
      </c>
      <c r="S86" s="5">
        <f t="shared" si="20"/>
        <v>0</v>
      </c>
      <c r="T86" s="5">
        <f t="shared" ref="T86" si="21">T85</f>
        <v>-1859.24</v>
      </c>
    </row>
    <row r="87" spans="1:20" x14ac:dyDescent="0.25">
      <c r="A87" s="1"/>
      <c r="B87" s="1"/>
      <c r="I87" s="25"/>
      <c r="R87" s="8"/>
      <c r="S87" s="8"/>
    </row>
    <row r="88" spans="1:20" x14ac:dyDescent="0.25">
      <c r="A88" s="1" t="s">
        <v>79</v>
      </c>
      <c r="B88" s="1"/>
      <c r="I88" s="25">
        <f>SUM(I44,I72,I79,I86)</f>
        <v>-314950</v>
      </c>
      <c r="J88" s="21">
        <v>-205595</v>
      </c>
      <c r="K88" s="21">
        <v>-138098.18</v>
      </c>
      <c r="L88" s="15">
        <v>-181595</v>
      </c>
      <c r="M88" s="15">
        <v>-70908</v>
      </c>
      <c r="N88" s="4">
        <f t="shared" ref="N88:T88" si="22">N44+N72+N79+N86</f>
        <v>-223430</v>
      </c>
      <c r="O88" s="4">
        <v>-114890</v>
      </c>
      <c r="P88" s="4">
        <f t="shared" si="22"/>
        <v>-192550</v>
      </c>
      <c r="Q88" s="4">
        <f t="shared" si="22"/>
        <v>-101729</v>
      </c>
      <c r="R88" s="4">
        <f t="shared" si="22"/>
        <v>-194150</v>
      </c>
      <c r="S88" s="4">
        <f t="shared" si="22"/>
        <v>-179672</v>
      </c>
      <c r="T88" s="4">
        <f t="shared" si="22"/>
        <v>-160071.28999999998</v>
      </c>
    </row>
    <row r="89" spans="1:20" x14ac:dyDescent="0.25">
      <c r="B89" s="1"/>
      <c r="I89" s="25"/>
      <c r="R89" s="8"/>
      <c r="S89" s="8"/>
    </row>
    <row r="90" spans="1:20" x14ac:dyDescent="0.25">
      <c r="A90" s="3" t="s">
        <v>27</v>
      </c>
      <c r="B90" s="1"/>
      <c r="I90" s="25">
        <f>SUM(I11,I88)</f>
        <v>5050</v>
      </c>
      <c r="J90" s="21">
        <f>J18+J88</f>
        <v>28905</v>
      </c>
      <c r="K90" s="21">
        <v>21487.93</v>
      </c>
      <c r="L90" s="15">
        <v>-14095</v>
      </c>
      <c r="M90" s="15">
        <v>90850</v>
      </c>
      <c r="N90" s="4">
        <f t="shared" ref="N90:T90" si="23">N18+N44+N72+N79+N86</f>
        <v>-46430</v>
      </c>
      <c r="O90" s="4">
        <v>51113</v>
      </c>
      <c r="P90" s="4">
        <f t="shared" si="23"/>
        <v>12450</v>
      </c>
      <c r="Q90" s="4">
        <f t="shared" si="23"/>
        <v>73523</v>
      </c>
      <c r="R90" s="4">
        <f t="shared" si="23"/>
        <v>125850</v>
      </c>
      <c r="S90" s="4">
        <f t="shared" si="23"/>
        <v>-129186</v>
      </c>
      <c r="T90" s="4">
        <f t="shared" si="23"/>
        <v>254552.70000000004</v>
      </c>
    </row>
    <row r="91" spans="1:20" x14ac:dyDescent="0.25">
      <c r="B91" s="1"/>
      <c r="I91" s="25"/>
    </row>
    <row r="92" spans="1:20" x14ac:dyDescent="0.25">
      <c r="A92" s="1" t="s">
        <v>60</v>
      </c>
      <c r="B92" s="1"/>
      <c r="I92" s="25"/>
    </row>
    <row r="93" spans="1:20" x14ac:dyDescent="0.25">
      <c r="B93" s="1" t="s">
        <v>61</v>
      </c>
      <c r="I93" s="25"/>
    </row>
    <row r="94" spans="1:20" x14ac:dyDescent="0.25">
      <c r="C94" t="s">
        <v>62</v>
      </c>
      <c r="I94" s="25"/>
    </row>
    <row r="95" spans="1:20" x14ac:dyDescent="0.25">
      <c r="A95" s="1"/>
      <c r="C95">
        <v>9230</v>
      </c>
      <c r="D95" t="s">
        <v>63</v>
      </c>
      <c r="I95" s="25">
        <v>20</v>
      </c>
      <c r="J95" s="21">
        <v>20</v>
      </c>
      <c r="L95" s="15">
        <v>20</v>
      </c>
      <c r="N95" s="8">
        <v>20</v>
      </c>
      <c r="O95" s="8">
        <v>18</v>
      </c>
      <c r="Q95" s="8">
        <v>20</v>
      </c>
      <c r="R95" s="8"/>
      <c r="S95" s="8">
        <v>227</v>
      </c>
      <c r="T95" s="4">
        <v>0</v>
      </c>
    </row>
    <row r="96" spans="1:20" x14ac:dyDescent="0.25">
      <c r="C96">
        <v>9240</v>
      </c>
      <c r="D96" t="s">
        <v>85</v>
      </c>
      <c r="I96" s="25"/>
      <c r="N96" s="8">
        <v>0</v>
      </c>
      <c r="R96" s="8"/>
      <c r="S96" s="8"/>
      <c r="T96" s="4">
        <v>9.31</v>
      </c>
    </row>
    <row r="97" spans="1:20" x14ac:dyDescent="0.25">
      <c r="C97" t="s">
        <v>33</v>
      </c>
      <c r="I97" s="25">
        <v>20</v>
      </c>
      <c r="J97" s="21">
        <v>20</v>
      </c>
      <c r="L97" s="15">
        <v>20</v>
      </c>
      <c r="N97" s="8">
        <v>20</v>
      </c>
      <c r="O97" s="8">
        <v>18</v>
      </c>
      <c r="Q97" s="8">
        <f>SUM(Q95:Q96)</f>
        <v>20</v>
      </c>
      <c r="R97" s="8">
        <f t="shared" ref="R97:S97" si="24">SUM(R95:R96)</f>
        <v>0</v>
      </c>
      <c r="S97" s="8">
        <f t="shared" si="24"/>
        <v>227</v>
      </c>
      <c r="T97" s="4">
        <f t="shared" ref="T97" si="25">SUM(T95:T96)</f>
        <v>9.31</v>
      </c>
    </row>
    <row r="98" spans="1:20" x14ac:dyDescent="0.25">
      <c r="B98" s="1" t="s">
        <v>64</v>
      </c>
      <c r="I98" s="25">
        <v>20</v>
      </c>
      <c r="J98" s="21">
        <v>20</v>
      </c>
      <c r="K98" s="21">
        <v>225.5</v>
      </c>
      <c r="L98" s="15">
        <v>20</v>
      </c>
      <c r="M98" s="15">
        <v>30</v>
      </c>
      <c r="N98" s="8">
        <v>20</v>
      </c>
      <c r="O98" s="8">
        <v>18</v>
      </c>
      <c r="R98" s="8"/>
      <c r="S98" s="8"/>
    </row>
    <row r="99" spans="1:20" x14ac:dyDescent="0.25">
      <c r="B99" t="s">
        <v>28</v>
      </c>
      <c r="I99" s="25"/>
    </row>
    <row r="100" spans="1:20" x14ac:dyDescent="0.25">
      <c r="C100" t="s">
        <v>65</v>
      </c>
      <c r="I100" s="25"/>
    </row>
    <row r="101" spans="1:20" x14ac:dyDescent="0.25">
      <c r="C101">
        <v>9440</v>
      </c>
      <c r="D101" t="s">
        <v>65</v>
      </c>
      <c r="I101" s="25">
        <v>-100</v>
      </c>
      <c r="J101" s="21">
        <v>-100</v>
      </c>
      <c r="L101" s="15">
        <v>-100</v>
      </c>
      <c r="N101" s="8">
        <v>-100</v>
      </c>
      <c r="Q101" s="8">
        <v>-18</v>
      </c>
      <c r="S101" s="8">
        <v>-286</v>
      </c>
    </row>
    <row r="102" spans="1:20" x14ac:dyDescent="0.25">
      <c r="C102">
        <v>9450</v>
      </c>
      <c r="D102" t="s">
        <v>112</v>
      </c>
      <c r="I102" s="25">
        <v>-100</v>
      </c>
      <c r="J102" s="21">
        <v>-100</v>
      </c>
      <c r="L102" s="15">
        <v>-100</v>
      </c>
      <c r="N102" s="8">
        <v>-100</v>
      </c>
      <c r="Q102" s="8">
        <v>-40</v>
      </c>
      <c r="S102" s="8">
        <v>-368</v>
      </c>
    </row>
    <row r="103" spans="1:20" x14ac:dyDescent="0.25">
      <c r="C103">
        <v>9480</v>
      </c>
      <c r="D103" t="s">
        <v>68</v>
      </c>
      <c r="I103" s="25">
        <v>-18917</v>
      </c>
      <c r="J103" s="21">
        <v>-18917</v>
      </c>
      <c r="L103" s="15">
        <v>-18917</v>
      </c>
      <c r="M103" s="15">
        <v>-18956</v>
      </c>
      <c r="N103" s="8">
        <v>-18917</v>
      </c>
      <c r="O103" s="8">
        <v>-19931</v>
      </c>
      <c r="P103" s="4">
        <v>-18919</v>
      </c>
      <c r="Q103" s="4">
        <v>-18917</v>
      </c>
      <c r="R103" s="4">
        <v>-18918</v>
      </c>
      <c r="S103" s="4">
        <v>-18917</v>
      </c>
      <c r="T103" s="4">
        <v>-18916.64</v>
      </c>
    </row>
    <row r="104" spans="1:20" x14ac:dyDescent="0.25">
      <c r="C104">
        <v>9490</v>
      </c>
      <c r="D104" t="s">
        <v>67</v>
      </c>
      <c r="I104" s="25"/>
      <c r="R104" s="8"/>
      <c r="S104" s="8"/>
      <c r="T104" s="4">
        <v>-41.52</v>
      </c>
    </row>
    <row r="105" spans="1:20" x14ac:dyDescent="0.25">
      <c r="C105">
        <v>9540</v>
      </c>
      <c r="D105" t="s">
        <v>66</v>
      </c>
      <c r="I105" s="25"/>
      <c r="R105" s="8"/>
      <c r="S105" s="8"/>
      <c r="T105" s="4">
        <v>0</v>
      </c>
    </row>
    <row r="106" spans="1:20" x14ac:dyDescent="0.25">
      <c r="C106" t="s">
        <v>33</v>
      </c>
      <c r="I106" s="25"/>
      <c r="N106" s="4">
        <f>SUM(N103:N105)</f>
        <v>-18917</v>
      </c>
      <c r="O106" s="4">
        <v>-19931</v>
      </c>
      <c r="P106" s="4">
        <f>SUM(P103:P105)</f>
        <v>-18919</v>
      </c>
      <c r="Q106" s="4">
        <f>SUM(Q101:Q105)</f>
        <v>-18975</v>
      </c>
      <c r="R106" s="4">
        <f>SUM(R103:R105)</f>
        <v>-18918</v>
      </c>
      <c r="S106" s="4">
        <f>SUM(S101:S105)</f>
        <v>-19571</v>
      </c>
      <c r="T106" s="4">
        <f>SUM(T103:T105)</f>
        <v>-18958.16</v>
      </c>
    </row>
    <row r="107" spans="1:20" x14ac:dyDescent="0.25">
      <c r="B107" t="s">
        <v>69</v>
      </c>
      <c r="I107" s="27">
        <f>SUM(I101:I106)</f>
        <v>-19117</v>
      </c>
      <c r="J107" s="22">
        <v>-19097</v>
      </c>
      <c r="K107" s="22">
        <v>-18916.64</v>
      </c>
      <c r="L107" s="20">
        <v>-19097</v>
      </c>
      <c r="M107" s="20">
        <v>-18926</v>
      </c>
      <c r="N107" s="5">
        <f t="shared" ref="N107:S107" si="26">N106</f>
        <v>-18917</v>
      </c>
      <c r="O107" s="5">
        <v>-19931</v>
      </c>
      <c r="P107" s="5">
        <f t="shared" si="26"/>
        <v>-18919</v>
      </c>
      <c r="Q107" s="5">
        <f t="shared" si="26"/>
        <v>-18975</v>
      </c>
      <c r="R107" s="5">
        <f t="shared" si="26"/>
        <v>-18918</v>
      </c>
      <c r="S107" s="5">
        <f t="shared" si="26"/>
        <v>-19571</v>
      </c>
      <c r="T107" s="5">
        <f t="shared" ref="T107" si="27">T106</f>
        <v>-18958.16</v>
      </c>
    </row>
    <row r="108" spans="1:20" x14ac:dyDescent="0.25">
      <c r="A108" s="1" t="s">
        <v>70</v>
      </c>
      <c r="I108" s="25">
        <v>-19097</v>
      </c>
      <c r="J108" s="21">
        <f>J98+J107</f>
        <v>-19077</v>
      </c>
      <c r="K108" s="21">
        <v>-18691.14</v>
      </c>
      <c r="L108" s="15">
        <v>-19097</v>
      </c>
      <c r="M108" s="15">
        <v>-18926</v>
      </c>
      <c r="N108" s="4">
        <f t="shared" ref="N108:T108" si="28">N97+N107</f>
        <v>-18897</v>
      </c>
      <c r="O108" s="4">
        <v>-19931</v>
      </c>
      <c r="P108" s="4">
        <f t="shared" si="28"/>
        <v>-18919</v>
      </c>
      <c r="Q108" s="4">
        <f t="shared" si="28"/>
        <v>-18955</v>
      </c>
      <c r="R108" s="4">
        <f t="shared" si="28"/>
        <v>-18918</v>
      </c>
      <c r="S108" s="4">
        <f t="shared" si="28"/>
        <v>-19344</v>
      </c>
      <c r="T108" s="4">
        <f t="shared" si="28"/>
        <v>-18948.849999999999</v>
      </c>
    </row>
    <row r="109" spans="1:20" x14ac:dyDescent="0.25">
      <c r="I109" s="25"/>
      <c r="R109" s="8"/>
      <c r="S109" s="8"/>
    </row>
    <row r="110" spans="1:20" x14ac:dyDescent="0.25">
      <c r="A110" s="1" t="s">
        <v>29</v>
      </c>
      <c r="I110" s="25">
        <v>-14047</v>
      </c>
      <c r="J110" s="21">
        <f>J90+J108</f>
        <v>9828</v>
      </c>
      <c r="K110" s="21">
        <v>2796.79</v>
      </c>
      <c r="L110" s="15">
        <v>-33192</v>
      </c>
      <c r="M110" s="15">
        <v>71924</v>
      </c>
      <c r="N110" s="4">
        <f t="shared" ref="N110:T110" si="29">N90+N108</f>
        <v>-65327</v>
      </c>
      <c r="O110" s="4">
        <v>31200</v>
      </c>
      <c r="P110" s="4">
        <f t="shared" si="29"/>
        <v>-6469</v>
      </c>
      <c r="Q110" s="4">
        <f t="shared" si="29"/>
        <v>54568</v>
      </c>
      <c r="R110" s="4">
        <f t="shared" si="29"/>
        <v>106932</v>
      </c>
      <c r="S110" s="4">
        <f t="shared" si="29"/>
        <v>-148530</v>
      </c>
      <c r="T110" s="4">
        <f t="shared" si="29"/>
        <v>235603.85000000003</v>
      </c>
    </row>
    <row r="111" spans="1:20" x14ac:dyDescent="0.25">
      <c r="I111" s="25"/>
    </row>
    <row r="112" spans="1:20" x14ac:dyDescent="0.25">
      <c r="I112" s="25"/>
    </row>
    <row r="113" spans="1:24" x14ac:dyDescent="0.25">
      <c r="A113" s="1" t="s">
        <v>71</v>
      </c>
      <c r="I113" s="25"/>
    </row>
    <row r="114" spans="1:24" x14ac:dyDescent="0.25">
      <c r="B114" s="1" t="s">
        <v>30</v>
      </c>
      <c r="I114" s="25"/>
    </row>
    <row r="115" spans="1:24" x14ac:dyDescent="0.25">
      <c r="C115">
        <v>6850</v>
      </c>
      <c r="D115" t="s">
        <v>72</v>
      </c>
      <c r="I115" s="25">
        <v>-48000</v>
      </c>
      <c r="J115" s="21">
        <v>-48000</v>
      </c>
      <c r="L115" s="15">
        <v>-48000</v>
      </c>
      <c r="N115" s="7">
        <v>-48000</v>
      </c>
      <c r="O115" s="7"/>
      <c r="P115" s="7">
        <v>-47282.12</v>
      </c>
      <c r="Q115" s="7"/>
      <c r="R115" s="7">
        <v>-47282.12</v>
      </c>
      <c r="S115" s="7"/>
      <c r="T115" s="4">
        <v>-47282.11</v>
      </c>
    </row>
    <row r="116" spans="1:24" x14ac:dyDescent="0.25">
      <c r="C116">
        <v>6860</v>
      </c>
      <c r="D116" t="s">
        <v>73</v>
      </c>
      <c r="I116" s="25">
        <v>-200000</v>
      </c>
      <c r="J116" s="21">
        <v>-200000</v>
      </c>
      <c r="L116" s="15">
        <v>-200000</v>
      </c>
      <c r="N116" s="8">
        <v>-200000</v>
      </c>
      <c r="P116" s="8">
        <v>-200000</v>
      </c>
      <c r="R116" s="8">
        <v>-200000</v>
      </c>
      <c r="S116" s="8"/>
      <c r="T116" s="4">
        <v>-206279.65</v>
      </c>
      <c r="V116" s="8"/>
      <c r="W116" s="8"/>
      <c r="X116" s="8"/>
    </row>
    <row r="117" spans="1:24" x14ac:dyDescent="0.25">
      <c r="C117" t="s">
        <v>33</v>
      </c>
      <c r="I117" s="25">
        <v>-248000</v>
      </c>
      <c r="J117" s="21">
        <v>-248000</v>
      </c>
      <c r="L117" s="15">
        <v>-248000</v>
      </c>
      <c r="M117" s="15">
        <v>-204434</v>
      </c>
      <c r="N117" s="4">
        <f t="shared" ref="N117:T117" si="30">SUM(N115:N116)</f>
        <v>-248000</v>
      </c>
      <c r="O117" s="4"/>
      <c r="P117" s="4">
        <f t="shared" si="30"/>
        <v>-247282.12</v>
      </c>
      <c r="Q117" s="4">
        <v>-186167</v>
      </c>
      <c r="R117" s="4">
        <f t="shared" si="30"/>
        <v>-247282.12</v>
      </c>
      <c r="S117" s="4">
        <v>-243248</v>
      </c>
      <c r="T117" s="4">
        <f t="shared" si="30"/>
        <v>-253561.76</v>
      </c>
    </row>
    <row r="118" spans="1:24" x14ac:dyDescent="0.25">
      <c r="A118" s="1" t="s">
        <v>74</v>
      </c>
      <c r="I118" s="25">
        <v>-248000</v>
      </c>
      <c r="J118" s="21">
        <v>-248000</v>
      </c>
      <c r="K118" s="21">
        <v>-193443.65</v>
      </c>
      <c r="L118" s="15">
        <v>-248000</v>
      </c>
      <c r="M118" s="15">
        <v>-204434</v>
      </c>
      <c r="N118" s="4">
        <f t="shared" ref="N118:R118" si="31">N117</f>
        <v>-248000</v>
      </c>
      <c r="O118" s="4">
        <v>-217323</v>
      </c>
      <c r="P118" s="4">
        <f t="shared" si="31"/>
        <v>-247282.12</v>
      </c>
      <c r="Q118" s="4">
        <f t="shared" si="31"/>
        <v>-186167</v>
      </c>
      <c r="R118" s="4">
        <f t="shared" si="31"/>
        <v>-247282.12</v>
      </c>
      <c r="S118" s="4">
        <v>-243248</v>
      </c>
      <c r="T118" s="4">
        <f t="shared" ref="T118" si="32">T117</f>
        <v>-253561.76</v>
      </c>
    </row>
    <row r="119" spans="1:24" x14ac:dyDescent="0.25">
      <c r="I119" s="25"/>
      <c r="R119" s="8"/>
      <c r="S119" s="8"/>
    </row>
    <row r="120" spans="1:24" x14ac:dyDescent="0.25">
      <c r="A120" s="1" t="s">
        <v>75</v>
      </c>
      <c r="I120" s="25">
        <f>I110+I118</f>
        <v>-262047</v>
      </c>
      <c r="J120" s="21">
        <f>J110+J118</f>
        <v>-238172</v>
      </c>
      <c r="K120" s="21">
        <v>-190646.86</v>
      </c>
      <c r="L120" s="15">
        <v>-281192</v>
      </c>
      <c r="M120" s="15">
        <v>-132509</v>
      </c>
      <c r="N120" s="4">
        <f t="shared" ref="N120:P120" si="33">N110+N118</f>
        <v>-313327</v>
      </c>
      <c r="O120" s="4">
        <v>-186123</v>
      </c>
      <c r="P120" s="4">
        <f t="shared" si="33"/>
        <v>-253751.12</v>
      </c>
      <c r="Q120" s="4">
        <f>Q110+Q118</f>
        <v>-131599</v>
      </c>
      <c r="R120" s="4">
        <f t="shared" ref="R120:T120" si="34">R110+R118</f>
        <v>-140350.12</v>
      </c>
      <c r="S120" s="4">
        <f t="shared" si="34"/>
        <v>-391778</v>
      </c>
      <c r="T120" s="4">
        <f t="shared" si="34"/>
        <v>-17957.909999999974</v>
      </c>
    </row>
    <row r="121" spans="1:24" ht="13.7" customHeight="1" x14ac:dyDescent="0.25">
      <c r="I121" s="25"/>
      <c r="R121" s="8"/>
      <c r="S121" s="8"/>
    </row>
    <row r="122" spans="1:24" x14ac:dyDescent="0.25">
      <c r="A122" t="s">
        <v>76</v>
      </c>
      <c r="I122" s="25"/>
      <c r="R122" s="8"/>
      <c r="S122" s="8"/>
    </row>
    <row r="123" spans="1:24" x14ac:dyDescent="0.25">
      <c r="A123" t="s">
        <v>77</v>
      </c>
      <c r="I123" s="25">
        <v>262047</v>
      </c>
      <c r="J123" s="21">
        <v>238192</v>
      </c>
      <c r="K123" s="21">
        <v>190646.86</v>
      </c>
      <c r="L123" s="15">
        <v>281192</v>
      </c>
      <c r="M123" s="15">
        <v>132509</v>
      </c>
      <c r="N123" s="8">
        <v>311617</v>
      </c>
      <c r="O123" s="8">
        <v>186141</v>
      </c>
      <c r="P123" s="8">
        <v>253751</v>
      </c>
      <c r="Q123" s="8">
        <v>131599</v>
      </c>
      <c r="R123" s="8">
        <f>-R120</f>
        <v>140350.12</v>
      </c>
      <c r="S123" s="8">
        <v>391778</v>
      </c>
      <c r="T123" s="4">
        <v>253561.76</v>
      </c>
    </row>
    <row r="124" spans="1:24" x14ac:dyDescent="0.25">
      <c r="A124" t="s">
        <v>76</v>
      </c>
      <c r="I124" s="25">
        <v>262047</v>
      </c>
      <c r="J124" s="21">
        <f>J123</f>
        <v>238192</v>
      </c>
      <c r="K124" s="21">
        <v>190646.86</v>
      </c>
      <c r="L124" s="15">
        <v>281192</v>
      </c>
      <c r="M124" s="15">
        <v>132509</v>
      </c>
      <c r="N124" s="8">
        <v>311617</v>
      </c>
      <c r="O124" s="8">
        <v>186141</v>
      </c>
      <c r="P124" s="8">
        <v>253751</v>
      </c>
      <c r="Q124" s="8">
        <v>131599</v>
      </c>
      <c r="R124" s="4">
        <f t="shared" ref="R124:T124" si="35">R123</f>
        <v>140350.12</v>
      </c>
      <c r="S124" s="4">
        <v>391778</v>
      </c>
      <c r="T124" s="4">
        <f t="shared" si="35"/>
        <v>253561.76</v>
      </c>
    </row>
    <row r="125" spans="1:24" x14ac:dyDescent="0.25">
      <c r="I125" s="25"/>
    </row>
    <row r="126" spans="1:24" x14ac:dyDescent="0.25">
      <c r="A126" s="1" t="s">
        <v>90</v>
      </c>
      <c r="I126" s="25"/>
    </row>
    <row r="127" spans="1:24" x14ac:dyDescent="0.25">
      <c r="A127" s="1" t="s">
        <v>91</v>
      </c>
      <c r="I127" s="25"/>
    </row>
    <row r="128" spans="1:24" x14ac:dyDescent="0.25">
      <c r="C128">
        <v>9940</v>
      </c>
      <c r="D128" t="s">
        <v>92</v>
      </c>
      <c r="I128" s="25"/>
      <c r="L128" s="15" t="s">
        <v>116</v>
      </c>
      <c r="N128" s="8">
        <v>0</v>
      </c>
      <c r="P128" s="4">
        <v>0</v>
      </c>
      <c r="Q128" s="4">
        <v>-225</v>
      </c>
      <c r="S128" s="8">
        <v>-101</v>
      </c>
      <c r="T128" s="4">
        <v>-20954.14</v>
      </c>
    </row>
    <row r="129" spans="1:20" x14ac:dyDescent="0.25">
      <c r="C129" t="s">
        <v>33</v>
      </c>
      <c r="I129" s="25"/>
      <c r="N129" s="8">
        <v>0</v>
      </c>
      <c r="Q129" s="4">
        <v>-225</v>
      </c>
      <c r="S129" s="8">
        <v>-101</v>
      </c>
      <c r="T129" s="4">
        <f>T128</f>
        <v>-20954.14</v>
      </c>
    </row>
    <row r="130" spans="1:20" x14ac:dyDescent="0.25">
      <c r="A130" s="1" t="s">
        <v>93</v>
      </c>
      <c r="I130" s="25"/>
      <c r="K130" s="21" t="s">
        <v>119</v>
      </c>
      <c r="N130" s="8">
        <v>0</v>
      </c>
      <c r="Q130" s="4">
        <v>-225</v>
      </c>
      <c r="S130" s="8">
        <v>-101</v>
      </c>
      <c r="T130" s="4">
        <f>T128</f>
        <v>-20954.14</v>
      </c>
    </row>
    <row r="131" spans="1:20" x14ac:dyDescent="0.25">
      <c r="I131" s="25"/>
    </row>
    <row r="132" spans="1:20" x14ac:dyDescent="0.25">
      <c r="A132" t="s">
        <v>78</v>
      </c>
      <c r="I132" s="25">
        <f>I120+I124</f>
        <v>0</v>
      </c>
      <c r="J132" s="21">
        <f>J120+J124</f>
        <v>20</v>
      </c>
      <c r="K132" s="21">
        <v>0</v>
      </c>
      <c r="L132" s="18">
        <v>0</v>
      </c>
      <c r="M132" s="18">
        <v>0</v>
      </c>
      <c r="N132" s="17">
        <v>0</v>
      </c>
      <c r="O132" s="17">
        <v>18</v>
      </c>
      <c r="P132" s="4">
        <f>P120+P124</f>
        <v>-0.11999999999534339</v>
      </c>
      <c r="Q132" s="4">
        <v>-206</v>
      </c>
      <c r="R132" s="11">
        <f t="shared" ref="R132" si="36">R120+R124</f>
        <v>0</v>
      </c>
      <c r="S132" s="11">
        <v>-195853</v>
      </c>
      <c r="T132" s="11">
        <f>T124+T130+T120</f>
        <v>214649.71000000002</v>
      </c>
    </row>
    <row r="133" spans="1:20" x14ac:dyDescent="0.25">
      <c r="I133" s="25"/>
    </row>
    <row r="134" spans="1:20" x14ac:dyDescent="0.25">
      <c r="I134" s="25"/>
    </row>
    <row r="135" spans="1:20" x14ac:dyDescent="0.25">
      <c r="I135" s="24" t="s">
        <v>122</v>
      </c>
      <c r="J135" s="21" t="s">
        <v>118</v>
      </c>
      <c r="K135" s="21" t="s">
        <v>121</v>
      </c>
      <c r="L135" s="15" t="s">
        <v>115</v>
      </c>
      <c r="M135" s="15" t="s">
        <v>117</v>
      </c>
      <c r="N135" s="8" t="s">
        <v>99</v>
      </c>
      <c r="O135" s="8" t="s">
        <v>113</v>
      </c>
      <c r="P135" s="8" t="s">
        <v>97</v>
      </c>
      <c r="Q135" s="8" t="s">
        <v>101</v>
      </c>
      <c r="R135" t="s">
        <v>95</v>
      </c>
      <c r="S135" t="s">
        <v>96</v>
      </c>
      <c r="T135" s="4" t="s">
        <v>87</v>
      </c>
    </row>
    <row r="138" spans="1:20" x14ac:dyDescent="0.25">
      <c r="A138" s="3"/>
    </row>
    <row r="151" spans="1:1" x14ac:dyDescent="0.25">
      <c r="A15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TA2023</vt:lpstr>
    </vt:vector>
  </TitlesOfParts>
  <Company>Raision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Nurmikko</dc:creator>
  <cp:lastModifiedBy>Lähteenmäki Heli</cp:lastModifiedBy>
  <cp:lastPrinted>2018-08-21T10:48:17Z</cp:lastPrinted>
  <dcterms:created xsi:type="dcterms:W3CDTF">2018-07-09T07:46:32Z</dcterms:created>
  <dcterms:modified xsi:type="dcterms:W3CDTF">2025-08-14T10:38:08Z</dcterms:modified>
</cp:coreProperties>
</file>