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naantalifi-my.sharepoint.com/personal/emma_lintunen_naantali_fi/Documents/Tiedostot/- väliaikaiset/"/>
    </mc:Choice>
  </mc:AlternateContent>
  <xr:revisionPtr revIDLastSave="0" documentId="8_{1DA19AB4-A743-406F-96B4-3E47001BA3B5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TA2020_ve_1" sheetId="1" r:id="rId1"/>
    <sheet name="TA2020_ve_2" sheetId="4" r:id="rId2"/>
    <sheet name="TA2020_ve_3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5" i="4" l="1"/>
  <c r="H116" i="4" s="1"/>
  <c r="H104" i="4"/>
  <c r="H105" i="4" s="1"/>
  <c r="H106" i="4" s="1"/>
  <c r="H84" i="4"/>
  <c r="H85" i="4" s="1"/>
  <c r="H77" i="4"/>
  <c r="H78" i="4" s="1"/>
  <c r="I77" i="4"/>
  <c r="H68" i="4"/>
  <c r="H69" i="4" s="1"/>
  <c r="H26" i="4"/>
  <c r="H27" i="4"/>
  <c r="H33" i="4"/>
  <c r="H34" i="4" s="1"/>
  <c r="H40" i="4" s="1"/>
  <c r="H41" i="4" s="1"/>
  <c r="H39" i="4"/>
  <c r="Q10" i="4"/>
  <c r="Q7" i="4"/>
  <c r="H87" i="4" l="1"/>
  <c r="P10" i="5"/>
  <c r="P7" i="5"/>
  <c r="I128" i="5"/>
  <c r="I127" i="5"/>
  <c r="L122" i="5"/>
  <c r="J122" i="5"/>
  <c r="I122" i="5"/>
  <c r="O119" i="5"/>
  <c r="L115" i="5"/>
  <c r="L116" i="5" s="1"/>
  <c r="K115" i="5"/>
  <c r="K116" i="5" s="1"/>
  <c r="J115" i="5"/>
  <c r="J116" i="5" s="1"/>
  <c r="I115" i="5"/>
  <c r="I116" i="5" s="1"/>
  <c r="H115" i="5"/>
  <c r="H116" i="5" s="1"/>
  <c r="L104" i="5"/>
  <c r="L105" i="5" s="1"/>
  <c r="L106" i="5" s="1"/>
  <c r="K104" i="5"/>
  <c r="K105" i="5" s="1"/>
  <c r="J104" i="5"/>
  <c r="J105" i="5" s="1"/>
  <c r="I104" i="5"/>
  <c r="I105" i="5" s="1"/>
  <c r="I106" i="5" s="1"/>
  <c r="H104" i="5"/>
  <c r="H105" i="5" s="1"/>
  <c r="H106" i="5" s="1"/>
  <c r="L96" i="5"/>
  <c r="K96" i="5"/>
  <c r="K106" i="5" s="1"/>
  <c r="J96" i="5"/>
  <c r="I96" i="5"/>
  <c r="I85" i="5"/>
  <c r="L84" i="5"/>
  <c r="L85" i="5" s="1"/>
  <c r="K84" i="5"/>
  <c r="K85" i="5" s="1"/>
  <c r="J84" i="5"/>
  <c r="J85" i="5" s="1"/>
  <c r="I84" i="5"/>
  <c r="H84" i="5"/>
  <c r="H85" i="5" s="1"/>
  <c r="L77" i="5"/>
  <c r="L78" i="5" s="1"/>
  <c r="K77" i="5"/>
  <c r="K78" i="5" s="1"/>
  <c r="J77" i="5"/>
  <c r="J78" i="5" s="1"/>
  <c r="I77" i="5"/>
  <c r="I78" i="5" s="1"/>
  <c r="H77" i="5"/>
  <c r="H78" i="5" s="1"/>
  <c r="L68" i="5"/>
  <c r="L69" i="5" s="1"/>
  <c r="K68" i="5"/>
  <c r="K69" i="5" s="1"/>
  <c r="H68" i="5"/>
  <c r="H69" i="5" s="1"/>
  <c r="I56" i="5"/>
  <c r="I68" i="5" s="1"/>
  <c r="I69" i="5" s="1"/>
  <c r="J55" i="5"/>
  <c r="J68" i="5" s="1"/>
  <c r="J69" i="5" s="1"/>
  <c r="L39" i="5"/>
  <c r="K39" i="5"/>
  <c r="J39" i="5"/>
  <c r="I39" i="5"/>
  <c r="H39" i="5"/>
  <c r="L33" i="5"/>
  <c r="L34" i="5" s="1"/>
  <c r="L40" i="5" s="1"/>
  <c r="K33" i="5"/>
  <c r="K34" i="5" s="1"/>
  <c r="J33" i="5"/>
  <c r="J34" i="5" s="1"/>
  <c r="J40" i="5" s="1"/>
  <c r="I33" i="5"/>
  <c r="I34" i="5" s="1"/>
  <c r="I40" i="5" s="1"/>
  <c r="H33" i="5"/>
  <c r="H34" i="5" s="1"/>
  <c r="H40" i="5" s="1"/>
  <c r="L26" i="5"/>
  <c r="L27" i="5" s="1"/>
  <c r="K26" i="5"/>
  <c r="K27" i="5" s="1"/>
  <c r="J26" i="5"/>
  <c r="J27" i="5" s="1"/>
  <c r="I26" i="5"/>
  <c r="I27" i="5" s="1"/>
  <c r="H26" i="5"/>
  <c r="H27" i="5" s="1"/>
  <c r="Q10" i="5"/>
  <c r="H8" i="5" s="1"/>
  <c r="L10" i="5"/>
  <c r="L11" i="5" s="1"/>
  <c r="K10" i="5"/>
  <c r="K18" i="5" s="1"/>
  <c r="J10" i="5"/>
  <c r="J18" i="5" s="1"/>
  <c r="I10" i="5"/>
  <c r="I11" i="5" s="1"/>
  <c r="I18" i="5" s="1"/>
  <c r="Q7" i="5"/>
  <c r="H7" i="5" s="1"/>
  <c r="H10" i="5" s="1"/>
  <c r="J128" i="4"/>
  <c r="J127" i="4"/>
  <c r="M122" i="4"/>
  <c r="K122" i="4"/>
  <c r="J122" i="4"/>
  <c r="P119" i="4"/>
  <c r="J116" i="4"/>
  <c r="M115" i="4"/>
  <c r="M116" i="4" s="1"/>
  <c r="L115" i="4"/>
  <c r="L116" i="4" s="1"/>
  <c r="K115" i="4"/>
  <c r="K116" i="4" s="1"/>
  <c r="J115" i="4"/>
  <c r="I115" i="4"/>
  <c r="I116" i="4" s="1"/>
  <c r="M104" i="4"/>
  <c r="M105" i="4" s="1"/>
  <c r="L104" i="4"/>
  <c r="L105" i="4" s="1"/>
  <c r="K104" i="4"/>
  <c r="K105" i="4" s="1"/>
  <c r="J104" i="4"/>
  <c r="J105" i="4" s="1"/>
  <c r="J106" i="4" s="1"/>
  <c r="I104" i="4"/>
  <c r="I105" i="4" s="1"/>
  <c r="I106" i="4" s="1"/>
  <c r="M96" i="4"/>
  <c r="M106" i="4" s="1"/>
  <c r="L96" i="4"/>
  <c r="K96" i="4"/>
  <c r="J96" i="4"/>
  <c r="J85" i="4"/>
  <c r="M84" i="4"/>
  <c r="M85" i="4" s="1"/>
  <c r="L84" i="4"/>
  <c r="L85" i="4" s="1"/>
  <c r="K84" i="4"/>
  <c r="K85" i="4" s="1"/>
  <c r="J84" i="4"/>
  <c r="I84" i="4"/>
  <c r="I85" i="4" s="1"/>
  <c r="M77" i="4"/>
  <c r="M78" i="4" s="1"/>
  <c r="L77" i="4"/>
  <c r="L78" i="4" s="1"/>
  <c r="K77" i="4"/>
  <c r="K78" i="4" s="1"/>
  <c r="J77" i="4"/>
  <c r="J78" i="4" s="1"/>
  <c r="I78" i="4"/>
  <c r="M68" i="4"/>
  <c r="M69" i="4" s="1"/>
  <c r="L68" i="4"/>
  <c r="L69" i="4" s="1"/>
  <c r="K68" i="4"/>
  <c r="K69" i="4" s="1"/>
  <c r="I68" i="4"/>
  <c r="I69" i="4" s="1"/>
  <c r="J56" i="4"/>
  <c r="J68" i="4" s="1"/>
  <c r="J69" i="4" s="1"/>
  <c r="K55" i="4"/>
  <c r="M39" i="4"/>
  <c r="L39" i="4"/>
  <c r="K39" i="4"/>
  <c r="J39" i="4"/>
  <c r="I39" i="4"/>
  <c r="M34" i="4"/>
  <c r="M40" i="4" s="1"/>
  <c r="L34" i="4"/>
  <c r="L40" i="4" s="1"/>
  <c r="M33" i="4"/>
  <c r="L33" i="4"/>
  <c r="K33" i="4"/>
  <c r="K34" i="4" s="1"/>
  <c r="K40" i="4" s="1"/>
  <c r="J33" i="4"/>
  <c r="J34" i="4" s="1"/>
  <c r="J40" i="4" s="1"/>
  <c r="I33" i="4"/>
  <c r="I34" i="4" s="1"/>
  <c r="I40" i="4" s="1"/>
  <c r="K27" i="4"/>
  <c r="M26" i="4"/>
  <c r="M27" i="4" s="1"/>
  <c r="L26" i="4"/>
  <c r="L27" i="4" s="1"/>
  <c r="K26" i="4"/>
  <c r="J26" i="4"/>
  <c r="J27" i="4" s="1"/>
  <c r="I26" i="4"/>
  <c r="I27" i="4" s="1"/>
  <c r="K11" i="4"/>
  <c r="J11" i="4"/>
  <c r="J18" i="4" s="1"/>
  <c r="R10" i="4"/>
  <c r="M10" i="4"/>
  <c r="M11" i="4" s="1"/>
  <c r="L10" i="4"/>
  <c r="L18" i="4" s="1"/>
  <c r="K10" i="4"/>
  <c r="K18" i="4" s="1"/>
  <c r="J10" i="4"/>
  <c r="R7" i="4"/>
  <c r="P10" i="1"/>
  <c r="P7" i="1"/>
  <c r="I41" i="4" l="1"/>
  <c r="J41" i="4"/>
  <c r="K40" i="5"/>
  <c r="K41" i="5"/>
  <c r="L41" i="5"/>
  <c r="I8" i="4"/>
  <c r="H8" i="4"/>
  <c r="L106" i="4"/>
  <c r="J11" i="5"/>
  <c r="I87" i="4"/>
  <c r="H7" i="4"/>
  <c r="I7" i="4"/>
  <c r="K89" i="5"/>
  <c r="K108" i="5" s="1"/>
  <c r="K118" i="5" s="1"/>
  <c r="K87" i="5"/>
  <c r="J89" i="5"/>
  <c r="J108" i="5" s="1"/>
  <c r="J118" i="5" s="1"/>
  <c r="J130" i="5" s="1"/>
  <c r="H11" i="5"/>
  <c r="H18" i="5"/>
  <c r="H41" i="5"/>
  <c r="H87" i="5" s="1"/>
  <c r="L87" i="5"/>
  <c r="I41" i="5"/>
  <c r="I87" i="5" s="1"/>
  <c r="J41" i="5"/>
  <c r="J87" i="5" s="1"/>
  <c r="J106" i="5"/>
  <c r="L18" i="5"/>
  <c r="L89" i="5" s="1"/>
  <c r="L108" i="5" s="1"/>
  <c r="L118" i="5" s="1"/>
  <c r="L130" i="5" s="1"/>
  <c r="K11" i="5"/>
  <c r="J89" i="4"/>
  <c r="J108" i="4" s="1"/>
  <c r="J118" i="4" s="1"/>
  <c r="J130" i="4" s="1"/>
  <c r="K41" i="4"/>
  <c r="K87" i="4" s="1"/>
  <c r="L41" i="4"/>
  <c r="L87" i="4" s="1"/>
  <c r="I10" i="4"/>
  <c r="M41" i="4"/>
  <c r="M87" i="4" s="1"/>
  <c r="J87" i="4"/>
  <c r="K106" i="4"/>
  <c r="M18" i="4"/>
  <c r="L11" i="4"/>
  <c r="I89" i="5" l="1"/>
  <c r="I108" i="5" s="1"/>
  <c r="I118" i="5" s="1"/>
  <c r="I130" i="5" s="1"/>
  <c r="H10" i="4"/>
  <c r="K89" i="4"/>
  <c r="H89" i="5"/>
  <c r="H108" i="5" s="1"/>
  <c r="H118" i="5" s="1"/>
  <c r="K121" i="5"/>
  <c r="K122" i="5" s="1"/>
  <c r="K130" i="5" s="1"/>
  <c r="L89" i="4"/>
  <c r="L108" i="4" s="1"/>
  <c r="L118" i="4" s="1"/>
  <c r="K108" i="4"/>
  <c r="K118" i="4" s="1"/>
  <c r="K130" i="4" s="1"/>
  <c r="M89" i="4"/>
  <c r="M108" i="4" s="1"/>
  <c r="M118" i="4" s="1"/>
  <c r="M130" i="4" s="1"/>
  <c r="I11" i="4"/>
  <c r="I18" i="4"/>
  <c r="I89" i="4" s="1"/>
  <c r="I108" i="4" s="1"/>
  <c r="I118" i="4" s="1"/>
  <c r="H18" i="4" l="1"/>
  <c r="H89" i="4" s="1"/>
  <c r="H108" i="4" s="1"/>
  <c r="H118" i="4" s="1"/>
  <c r="H121" i="4" s="1"/>
  <c r="H122" i="4" s="1"/>
  <c r="H130" i="4" s="1"/>
  <c r="H11" i="4"/>
  <c r="H121" i="5"/>
  <c r="H122" i="5" s="1"/>
  <c r="H130" i="5" s="1"/>
  <c r="I121" i="4"/>
  <c r="I122" i="4" s="1"/>
  <c r="I130" i="4" s="1"/>
  <c r="L121" i="4"/>
  <c r="L122" i="4" s="1"/>
  <c r="L130" i="4" s="1"/>
  <c r="O119" i="1" l="1"/>
  <c r="I56" i="1"/>
  <c r="I10" i="1"/>
  <c r="I11" i="1" s="1"/>
  <c r="I18" i="1" s="1"/>
  <c r="I127" i="1"/>
  <c r="I128" i="1"/>
  <c r="I96" i="1"/>
  <c r="I84" i="1"/>
  <c r="Q10" i="1" l="1"/>
  <c r="H8" i="1" s="1"/>
  <c r="Q7" i="1"/>
  <c r="H7" i="1" l="1"/>
  <c r="H10" i="1" s="1"/>
  <c r="H18" i="1" s="1"/>
  <c r="H11" i="1" l="1"/>
  <c r="H115" i="1"/>
  <c r="H116" i="1" s="1"/>
  <c r="H104" i="1"/>
  <c r="H105" i="1" s="1"/>
  <c r="H106" i="1" s="1"/>
  <c r="H84" i="1"/>
  <c r="H85" i="1" s="1"/>
  <c r="H77" i="1"/>
  <c r="H78" i="1" s="1"/>
  <c r="H68" i="1"/>
  <c r="H69" i="1" s="1"/>
  <c r="H39" i="1"/>
  <c r="H33" i="1"/>
  <c r="H34" i="1" s="1"/>
  <c r="H40" i="1" s="1"/>
  <c r="H26" i="1"/>
  <c r="H27" i="1" s="1"/>
  <c r="J96" i="1"/>
  <c r="H41" i="1" l="1"/>
  <c r="H89" i="1"/>
  <c r="H108" i="1" s="1"/>
  <c r="H118" i="1" s="1"/>
  <c r="H87" i="1"/>
  <c r="H121" i="1" l="1"/>
  <c r="H122" i="1" s="1"/>
  <c r="H130" i="1" s="1"/>
  <c r="J122" i="1"/>
  <c r="J84" i="1"/>
  <c r="I122" i="1" l="1"/>
  <c r="I115" i="1"/>
  <c r="L115" i="1" l="1"/>
  <c r="K115" i="1"/>
  <c r="J115" i="1"/>
  <c r="J116" i="1" s="1"/>
  <c r="J104" i="1"/>
  <c r="J105" i="1" s="1"/>
  <c r="J85" i="1"/>
  <c r="J77" i="1"/>
  <c r="J78" i="1" s="1"/>
  <c r="J55" i="1"/>
  <c r="J68" i="1" s="1"/>
  <c r="J69" i="1" s="1"/>
  <c r="J39" i="1"/>
  <c r="J33" i="1"/>
  <c r="J34" i="1" s="1"/>
  <c r="J26" i="1"/>
  <c r="J27" i="1" s="1"/>
  <c r="J10" i="1"/>
  <c r="I104" i="1"/>
  <c r="K77" i="1"/>
  <c r="K78" i="1" s="1"/>
  <c r="L77" i="1"/>
  <c r="L78" i="1" s="1"/>
  <c r="J106" i="1" l="1"/>
  <c r="J40" i="1"/>
  <c r="J41" i="1" s="1"/>
  <c r="J87" i="1" s="1"/>
  <c r="J11" i="1"/>
  <c r="J18" i="1"/>
  <c r="I116" i="1"/>
  <c r="I105" i="1"/>
  <c r="I85" i="1"/>
  <c r="I77" i="1"/>
  <c r="I78" i="1" s="1"/>
  <c r="I68" i="1"/>
  <c r="I69" i="1" s="1"/>
  <c r="I39" i="1"/>
  <c r="I33" i="1"/>
  <c r="I34" i="1" s="1"/>
  <c r="I26" i="1"/>
  <c r="I27" i="1" s="1"/>
  <c r="L122" i="1"/>
  <c r="L116" i="1"/>
  <c r="K116" i="1"/>
  <c r="L104" i="1"/>
  <c r="L105" i="1" s="1"/>
  <c r="K104" i="1"/>
  <c r="K105" i="1" s="1"/>
  <c r="L96" i="1"/>
  <c r="K96" i="1"/>
  <c r="L84" i="1"/>
  <c r="L85" i="1" s="1"/>
  <c r="K84" i="1"/>
  <c r="K85" i="1" s="1"/>
  <c r="L68" i="1"/>
  <c r="L69" i="1" s="1"/>
  <c r="K68" i="1"/>
  <c r="K69" i="1" s="1"/>
  <c r="L39" i="1"/>
  <c r="K39" i="1"/>
  <c r="L33" i="1"/>
  <c r="L34" i="1" s="1"/>
  <c r="K33" i="1"/>
  <c r="K34" i="1" s="1"/>
  <c r="L26" i="1"/>
  <c r="L27" i="1" s="1"/>
  <c r="K26" i="1"/>
  <c r="K27" i="1" s="1"/>
  <c r="L10" i="1"/>
  <c r="K10" i="1"/>
  <c r="J89" i="1" l="1"/>
  <c r="J108" i="1" s="1"/>
  <c r="J118" i="1" s="1"/>
  <c r="J130" i="1" s="1"/>
  <c r="I106" i="1"/>
  <c r="K18" i="1"/>
  <c r="K11" i="1"/>
  <c r="L18" i="1"/>
  <c r="L11" i="1"/>
  <c r="I40" i="1"/>
  <c r="I41" i="1" s="1"/>
  <c r="K106" i="1"/>
  <c r="L106" i="1"/>
  <c r="K40" i="1"/>
  <c r="K41" i="1" s="1"/>
  <c r="K87" i="1" s="1"/>
  <c r="L40" i="1"/>
  <c r="L41" i="1" s="1"/>
  <c r="I87" i="1" l="1"/>
  <c r="L89" i="1"/>
  <c r="L108" i="1" s="1"/>
  <c r="L118" i="1" s="1"/>
  <c r="L130" i="1" s="1"/>
  <c r="L87" i="1"/>
  <c r="K89" i="1"/>
  <c r="K108" i="1" s="1"/>
  <c r="K118" i="1" s="1"/>
  <c r="K121" i="1" s="1"/>
  <c r="K122" i="1" s="1"/>
  <c r="K130" i="1" s="1"/>
  <c r="I89" i="1"/>
  <c r="I108" i="1" s="1"/>
  <c r="I118" i="1" s="1"/>
  <c r="I130" i="1" s="1"/>
</calcChain>
</file>

<file path=xl/sharedStrings.xml><?xml version="1.0" encoding="utf-8"?>
<sst xmlns="http://schemas.openxmlformats.org/spreadsheetml/2006/main" count="388" uniqueCount="112">
  <si>
    <t>Raisio-Naantali vesilaitos ky</t>
  </si>
  <si>
    <t>TALOUSARVIO</t>
  </si>
  <si>
    <t>Myyntituotot</t>
  </si>
  <si>
    <t>Liiketoiminnan myyntituotot</t>
  </si>
  <si>
    <t>Henkilöstökulut</t>
  </si>
  <si>
    <t>Palkat ja palkkiot</t>
  </si>
  <si>
    <t>Työntekijöiden palkat</t>
  </si>
  <si>
    <t>Henkilöstösivukulut</t>
  </si>
  <si>
    <t>Eläkekulut</t>
  </si>
  <si>
    <t>KuEL-eläkemenoperusteiset maksut</t>
  </si>
  <si>
    <t>KuEL- palkkaperusteiset maksut</t>
  </si>
  <si>
    <t>Muut henkilöstösivukulut</t>
  </si>
  <si>
    <t>Työttömysvakuutusmaksut</t>
  </si>
  <si>
    <t>Palvelujen osto</t>
  </si>
  <si>
    <t>Pankkikulut/palveu- ja lupamaksut</t>
  </si>
  <si>
    <t>Tutkimus- ja asiantuntijapalvelut</t>
  </si>
  <si>
    <t>Taloushallintopalvelut</t>
  </si>
  <si>
    <t>Postipalvelut</t>
  </si>
  <si>
    <t>Painatukset ja ilmoitukset</t>
  </si>
  <si>
    <t>Telepalvelut (puhelin- ja telepalvelut)</t>
  </si>
  <si>
    <t>Jäsenmaksut</t>
  </si>
  <si>
    <t>Ajoneuvojen vakuutukset</t>
  </si>
  <si>
    <t>Ajoneuvojen korjaus- ja huoltomenot</t>
  </si>
  <si>
    <t>Matkakorv., pv-rahat ja km-korvaukset</t>
  </si>
  <si>
    <t>Kirjanpito</t>
  </si>
  <si>
    <t>Aineet tarvikkeet ja tavarat</t>
  </si>
  <si>
    <t>TP2017</t>
  </si>
  <si>
    <t>TP2016</t>
  </si>
  <si>
    <t>TOIMINTAKULUT</t>
  </si>
  <si>
    <t>TOIMINTATUOTOT</t>
  </si>
  <si>
    <t>Toimisto- ja koulutustarvikkeet</t>
  </si>
  <si>
    <t>Sähkö</t>
  </si>
  <si>
    <t>Muut toimintakulut</t>
  </si>
  <si>
    <t>TOIMINTAKATE</t>
  </si>
  <si>
    <t>Rahoituskulut</t>
  </si>
  <si>
    <t>VUOSIKATE</t>
  </si>
  <si>
    <t>Suunnitelman mukaiset poistot</t>
  </si>
  <si>
    <t>Veden myynti /Raision kaupunki</t>
  </si>
  <si>
    <t>Veden myynti/ Naantalin kaupunki</t>
  </si>
  <si>
    <t>Yhteensä</t>
  </si>
  <si>
    <t>Myyntituotot yhteensä</t>
  </si>
  <si>
    <t>Muut toimintatuotot</t>
  </si>
  <si>
    <t>Käyttöomaisuuden myyntivoitot</t>
  </si>
  <si>
    <t>Muut toimintatuotot yhteensä</t>
  </si>
  <si>
    <t>TOIMINTATUOTOT YHTEENSÄ</t>
  </si>
  <si>
    <t>Palkat ja palkkiot yhteensä</t>
  </si>
  <si>
    <t>Kokouspalkkiot</t>
  </si>
  <si>
    <t>KuEL-maksu tt-osuus</t>
  </si>
  <si>
    <t>Eläkekulut yhteensä</t>
  </si>
  <si>
    <t>Muut sosiaalivakuutusmaksut</t>
  </si>
  <si>
    <t>Työntek. Työttömyysvakuutusmaksut</t>
  </si>
  <si>
    <t>Muut henkilöstösivukulut yhteensä</t>
  </si>
  <si>
    <t>HENKILÖSTÖKULUT YHTEENSÄ</t>
  </si>
  <si>
    <t>PALVELUJEN OSTOT</t>
  </si>
  <si>
    <t>Muut hallintopalvelut</t>
  </si>
  <si>
    <t>Vahinkovakuutukset</t>
  </si>
  <si>
    <t>Koneiden/kaluston kunnossapito</t>
  </si>
  <si>
    <t>Majoitus- ja ravit.palv.22%</t>
  </si>
  <si>
    <t>Majoitus- ja ravit.palv.8%</t>
  </si>
  <si>
    <t>Ajonneuvohuolto ja korjaus alv0%</t>
  </si>
  <si>
    <t>Majoitus- ja ravit.palv.0%</t>
  </si>
  <si>
    <t>Rahaliikenteen kulut</t>
  </si>
  <si>
    <t>Tilintarkastus yms. Palvelut</t>
  </si>
  <si>
    <t>PALVELUJEN OSTOT YHTEENSÄ</t>
  </si>
  <si>
    <t>AINEET, TARVIKKEET JA TAVARAT</t>
  </si>
  <si>
    <t>Kokous- yms. Tarjoilut</t>
  </si>
  <si>
    <t>Muut materiaalit</t>
  </si>
  <si>
    <t>HENKILÖSTÖKULUT</t>
  </si>
  <si>
    <t>AINEET, TARVIKKEET JA TAVARAT YHTEENSÄ</t>
  </si>
  <si>
    <t>MUUT TOIMINTAKULUT</t>
  </si>
  <si>
    <t>Välilliset verot; kiint.vero, ajon.vero</t>
  </si>
  <si>
    <t>MUUT TOIMINTAKULUT YHTEENSÄ</t>
  </si>
  <si>
    <t>RAHOITUSTUOTOT JA -KULUT</t>
  </si>
  <si>
    <t xml:space="preserve">Rahoitustuotot  </t>
  </si>
  <si>
    <t>Muut korko- ja rahoitustuotot</t>
  </si>
  <si>
    <t xml:space="preserve"> Korkotulot talletuksista</t>
  </si>
  <si>
    <t>Rahoitustuotot  yhteensä</t>
  </si>
  <si>
    <t>Korkokulut ja muut rahoituskulut</t>
  </si>
  <si>
    <t>Verojen viivästysseuraamukset</t>
  </si>
  <si>
    <t>Viivästyskorot, korotukset ja uo-kulut</t>
  </si>
  <si>
    <t>Korko peruspääomasta</t>
  </si>
  <si>
    <t>Korkokulut lainoista ulkopuol.</t>
  </si>
  <si>
    <t>Rahoituskulut yhteensä</t>
  </si>
  <si>
    <t>RAHOITUSTUOTOT JA -KULUT YHTEENSÄ</t>
  </si>
  <si>
    <t>POISTOT JA ARVONALENTUMISET</t>
  </si>
  <si>
    <t>Poisto muista pitkävaikutteisista menoista</t>
  </si>
  <si>
    <t>Poistot kiinteistä  rakennelmista</t>
  </si>
  <si>
    <t>POISTOT JA ARVONALENTUMISET YHTEENSÄ</t>
  </si>
  <si>
    <t>TILIKAUDEN TULOS</t>
  </si>
  <si>
    <t>POISTOERON MUUTOS</t>
  </si>
  <si>
    <t>Poistoeron lisäys tai vähennys</t>
  </si>
  <si>
    <t>TILIKAUDEN YLIJÄÄMÄ /ALIJÄÄMÄ</t>
  </si>
  <si>
    <t>Palkanlaskenta</t>
  </si>
  <si>
    <t>TOIMINTAKULUT YHTEENSÄ</t>
  </si>
  <si>
    <t>Rak. ja putkien rak. ja kunnos.pito</t>
  </si>
  <si>
    <t>TA2020</t>
  </si>
  <si>
    <t xml:space="preserve"> TP2018</t>
  </si>
  <si>
    <t>m3</t>
  </si>
  <si>
    <t>RAISIO</t>
  </si>
  <si>
    <t>NAANTALI</t>
  </si>
  <si>
    <t>€</t>
  </si>
  <si>
    <t>Palautettava yhteistö-/palautuskorko</t>
  </si>
  <si>
    <t>välitystaksa  €/m3</t>
  </si>
  <si>
    <t>TP2019</t>
  </si>
  <si>
    <t>Muu veden myynti</t>
  </si>
  <si>
    <t>Veron korotukset, väh.kelvottomat</t>
  </si>
  <si>
    <t>VEROT</t>
  </si>
  <si>
    <t>Ennakkoverot</t>
  </si>
  <si>
    <t>Tilikauden verojaksotus</t>
  </si>
  <si>
    <t>VEROT YHTEENSÄ</t>
  </si>
  <si>
    <t>Kertakorvaus sähköstä</t>
  </si>
  <si>
    <t>TA2021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</si>
</sst>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\ [$€-40B]_-;\-* #,##0\ [$€-40B]_-;_-* &quot;-&quot;??\ [$€-40B]_-;_-@_-"/>
    <numFmt numFmtId="165" formatCode="#,##0.00\ &quot;€&quot;"/>
    <numFmt numFmtId="166" formatCode="#,##0\ &quot;€&quot;"/>
    <numFmt numFmtId="167" formatCode="_-* #,##0\ &quot;€&quot;_-;\-* #,##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0" fillId="0" borderId="0" xfId="1" applyNumberFormat="1" applyFont="1"/>
    <xf numFmtId="164" fontId="0" fillId="0" borderId="1" xfId="1" applyNumberFormat="1" applyFont="1" applyBorder="1"/>
    <xf numFmtId="165" fontId="0" fillId="0" borderId="0" xfId="1" applyNumberFormat="1" applyFont="1"/>
    <xf numFmtId="164" fontId="0" fillId="0" borderId="0" xfId="1" applyNumberFormat="1" applyFont="1" applyBorder="1"/>
    <xf numFmtId="164" fontId="5" fillId="0" borderId="0" xfId="1" applyNumberFormat="1" applyFont="1"/>
    <xf numFmtId="164" fontId="0" fillId="0" borderId="0" xfId="0" applyNumberFormat="1"/>
    <xf numFmtId="1" fontId="0" fillId="0" borderId="0" xfId="1" applyNumberFormat="1" applyFont="1"/>
    <xf numFmtId="0" fontId="0" fillId="0" borderId="0" xfId="0" applyAlignment="1">
      <alignment wrapText="1"/>
    </xf>
    <xf numFmtId="166" fontId="0" fillId="0" borderId="0" xfId="1" applyNumberFormat="1" applyFont="1"/>
    <xf numFmtId="164" fontId="0" fillId="0" borderId="0" xfId="0" applyNumberFormat="1" applyFill="1"/>
    <xf numFmtId="164" fontId="0" fillId="0" borderId="0" xfId="1" applyNumberFormat="1" applyFont="1" applyFill="1" applyBorder="1"/>
    <xf numFmtId="164" fontId="0" fillId="0" borderId="0" xfId="1" applyNumberFormat="1" applyFont="1" applyFill="1"/>
    <xf numFmtId="167" fontId="0" fillId="0" borderId="0" xfId="1" applyNumberFormat="1" applyFont="1"/>
    <xf numFmtId="167" fontId="0" fillId="0" borderId="0" xfId="0" applyNumberFormat="1"/>
    <xf numFmtId="164" fontId="0" fillId="0" borderId="1" xfId="0" applyNumberFormat="1" applyFill="1" applyBorder="1"/>
  </cellXfs>
  <cellStyles count="2">
    <cellStyle name="Normaali" xfId="0" builtinId="0"/>
    <cellStyle name="Valuut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9"/>
  <sheetViews>
    <sheetView tabSelected="1" zoomScaleNormal="100" workbookViewId="0">
      <selection activeCell="T14" sqref="T14"/>
    </sheetView>
  </sheetViews>
  <sheetFormatPr defaultRowHeight="15" x14ac:dyDescent="0.25"/>
  <cols>
    <col min="1" max="1" width="4.28515625" customWidth="1"/>
    <col min="2" max="2" width="6.85546875" customWidth="1"/>
    <col min="3" max="3" width="6.7109375" customWidth="1"/>
    <col min="8" max="8" width="10.28515625" style="9" customWidth="1"/>
    <col min="9" max="9" width="11.28515625" style="4" customWidth="1"/>
    <col min="10" max="10" width="12.42578125" style="4" customWidth="1"/>
    <col min="11" max="11" width="10.85546875" style="4" customWidth="1"/>
    <col min="12" max="12" width="10.28515625" style="4" bestFit="1" customWidth="1"/>
    <col min="14" max="14" width="14.28515625" bestFit="1" customWidth="1"/>
    <col min="15" max="15" width="9.28515625" bestFit="1" customWidth="1"/>
    <col min="16" max="16" width="10.28515625" bestFit="1" customWidth="1"/>
    <col min="19" max="19" width="12.7109375" bestFit="1" customWidth="1"/>
  </cols>
  <sheetData>
    <row r="1" spans="1:19" x14ac:dyDescent="0.25">
      <c r="A1" t="s">
        <v>0</v>
      </c>
    </row>
    <row r="2" spans="1:19" x14ac:dyDescent="0.25">
      <c r="A2" t="s">
        <v>1</v>
      </c>
      <c r="H2" s="9" t="s">
        <v>95</v>
      </c>
      <c r="I2" s="4" t="s">
        <v>103</v>
      </c>
      <c r="J2" s="4" t="s">
        <v>96</v>
      </c>
      <c r="K2" s="4" t="s">
        <v>26</v>
      </c>
      <c r="L2" s="4" t="s">
        <v>27</v>
      </c>
    </row>
    <row r="4" spans="1:19" x14ac:dyDescent="0.25">
      <c r="A4" s="1" t="s">
        <v>29</v>
      </c>
    </row>
    <row r="5" spans="1:19" x14ac:dyDescent="0.25">
      <c r="B5" s="1" t="s">
        <v>2</v>
      </c>
    </row>
    <row r="6" spans="1:19" ht="30" x14ac:dyDescent="0.25">
      <c r="C6" t="s">
        <v>3</v>
      </c>
      <c r="N6" t="s">
        <v>98</v>
      </c>
      <c r="P6" s="11" t="s">
        <v>102</v>
      </c>
      <c r="Q6" t="s">
        <v>100</v>
      </c>
    </row>
    <row r="7" spans="1:19" x14ac:dyDescent="0.25">
      <c r="C7">
        <v>3000</v>
      </c>
      <c r="D7" t="s">
        <v>37</v>
      </c>
      <c r="H7" s="13">
        <f>Q7</f>
        <v>80000</v>
      </c>
      <c r="I7" s="4">
        <v>129302.39999999999</v>
      </c>
      <c r="J7" s="4">
        <v>189707</v>
      </c>
      <c r="K7" s="4">
        <v>195921.36</v>
      </c>
      <c r="L7" s="4">
        <v>169193.4</v>
      </c>
      <c r="N7" s="10">
        <v>1600000</v>
      </c>
      <c r="O7" t="s">
        <v>97</v>
      </c>
      <c r="P7">
        <f>0.5/10</f>
        <v>0.05</v>
      </c>
      <c r="Q7">
        <f>N7*P7</f>
        <v>80000</v>
      </c>
      <c r="S7" s="16"/>
    </row>
    <row r="8" spans="1:19" x14ac:dyDescent="0.25">
      <c r="C8">
        <v>3010</v>
      </c>
      <c r="D8" t="s">
        <v>38</v>
      </c>
      <c r="H8" s="13">
        <f>Q10</f>
        <v>125000</v>
      </c>
      <c r="I8" s="4">
        <v>199057.44</v>
      </c>
      <c r="J8" s="4">
        <v>297560</v>
      </c>
      <c r="K8" s="4">
        <v>301353.12</v>
      </c>
      <c r="L8" s="4">
        <v>248644.79</v>
      </c>
      <c r="N8" t="s">
        <v>99</v>
      </c>
    </row>
    <row r="9" spans="1:19" x14ac:dyDescent="0.25">
      <c r="C9">
        <v>3040</v>
      </c>
      <c r="D9" t="s">
        <v>104</v>
      </c>
      <c r="H9" s="13"/>
      <c r="I9" s="4">
        <v>10400</v>
      </c>
    </row>
    <row r="10" spans="1:19" x14ac:dyDescent="0.25">
      <c r="C10" t="s">
        <v>39</v>
      </c>
      <c r="H10" s="14">
        <f>H7+H8</f>
        <v>205000</v>
      </c>
      <c r="I10" s="7">
        <f>SUM(I7:I9)</f>
        <v>338759.83999999997</v>
      </c>
      <c r="J10" s="7">
        <f>J7+J8</f>
        <v>487267</v>
      </c>
      <c r="K10" s="7">
        <f>SUM(K7:K8)</f>
        <v>497274.48</v>
      </c>
      <c r="L10" s="7">
        <f>SUM(L7:L8)</f>
        <v>417838.19</v>
      </c>
      <c r="N10">
        <v>2500000</v>
      </c>
      <c r="O10" t="s">
        <v>97</v>
      </c>
      <c r="P10">
        <f>0.5/10</f>
        <v>0.05</v>
      </c>
      <c r="Q10">
        <f>N10*P10</f>
        <v>125000</v>
      </c>
      <c r="S10" s="9"/>
    </row>
    <row r="11" spans="1:19" x14ac:dyDescent="0.25">
      <c r="B11" s="1" t="s">
        <v>40</v>
      </c>
      <c r="H11" s="15">
        <f>H10</f>
        <v>205000</v>
      </c>
      <c r="I11" s="4">
        <f>I10</f>
        <v>338759.83999999997</v>
      </c>
      <c r="J11" s="4">
        <f>J10</f>
        <v>487267</v>
      </c>
      <c r="K11" s="4">
        <f t="shared" ref="K11:L11" si="0">K10</f>
        <v>497274.48</v>
      </c>
      <c r="L11" s="4">
        <f t="shared" si="0"/>
        <v>417838.19</v>
      </c>
    </row>
    <row r="12" spans="1:19" x14ac:dyDescent="0.25">
      <c r="B12" t="s">
        <v>41</v>
      </c>
      <c r="H12" s="13"/>
    </row>
    <row r="13" spans="1:19" x14ac:dyDescent="0.25">
      <c r="C13">
        <v>3654</v>
      </c>
      <c r="D13" t="s">
        <v>42</v>
      </c>
      <c r="H13" s="13"/>
      <c r="K13" s="6"/>
      <c r="L13" s="4">
        <v>18474.759999999998</v>
      </c>
      <c r="S13" s="17"/>
    </row>
    <row r="14" spans="1:19" x14ac:dyDescent="0.25">
      <c r="D14" t="s">
        <v>110</v>
      </c>
      <c r="H14" s="13"/>
      <c r="I14" s="4">
        <v>75864.149999999994</v>
      </c>
      <c r="K14" s="6"/>
      <c r="S14" s="17"/>
    </row>
    <row r="15" spans="1:19" x14ac:dyDescent="0.25">
      <c r="C15" t="s">
        <v>39</v>
      </c>
    </row>
    <row r="16" spans="1:19" x14ac:dyDescent="0.25">
      <c r="B16" t="s">
        <v>43</v>
      </c>
      <c r="K16" s="6">
        <v>0</v>
      </c>
    </row>
    <row r="17" spans="1:12" x14ac:dyDescent="0.25">
      <c r="H17" s="5"/>
      <c r="I17" s="5"/>
      <c r="J17" s="5"/>
      <c r="K17" s="5"/>
      <c r="L17" s="5"/>
    </row>
    <row r="18" spans="1:12" x14ac:dyDescent="0.25">
      <c r="A18" s="1" t="s">
        <v>44</v>
      </c>
      <c r="H18" s="4">
        <f>H10+H13</f>
        <v>205000</v>
      </c>
      <c r="I18" s="4">
        <f>I11+I14</f>
        <v>414623.99</v>
      </c>
      <c r="J18" s="4">
        <f>J10+J13</f>
        <v>487267</v>
      </c>
      <c r="K18" s="4">
        <f>K10+K13</f>
        <v>497274.48</v>
      </c>
      <c r="L18" s="4">
        <f>L10+L13</f>
        <v>436312.95</v>
      </c>
    </row>
    <row r="20" spans="1:12" x14ac:dyDescent="0.25">
      <c r="A20" s="1" t="s">
        <v>28</v>
      </c>
      <c r="B20" s="1"/>
    </row>
    <row r="21" spans="1:12" x14ac:dyDescent="0.25">
      <c r="A21" s="1" t="s">
        <v>67</v>
      </c>
    </row>
    <row r="22" spans="1:12" x14ac:dyDescent="0.25">
      <c r="B22" s="1" t="s">
        <v>4</v>
      </c>
    </row>
    <row r="23" spans="1:12" x14ac:dyDescent="0.25">
      <c r="C23" s="1" t="s">
        <v>5</v>
      </c>
    </row>
    <row r="24" spans="1:12" x14ac:dyDescent="0.25">
      <c r="C24">
        <v>5000</v>
      </c>
      <c r="D24" t="s">
        <v>6</v>
      </c>
      <c r="H24" s="9">
        <v>-5000</v>
      </c>
      <c r="I24" s="4">
        <v>-5280</v>
      </c>
      <c r="J24" s="4">
        <v>-5280</v>
      </c>
      <c r="K24" s="4">
        <v>-6280</v>
      </c>
      <c r="L24" s="4">
        <v>-4800</v>
      </c>
    </row>
    <row r="25" spans="1:12" x14ac:dyDescent="0.25">
      <c r="C25">
        <v>5200</v>
      </c>
      <c r="D25" t="s">
        <v>46</v>
      </c>
      <c r="H25" s="9">
        <v>-5000</v>
      </c>
      <c r="I25" s="4">
        <v>-3266</v>
      </c>
      <c r="J25" s="4">
        <v>-2668</v>
      </c>
      <c r="K25" s="4">
        <v>-4374</v>
      </c>
      <c r="L25" s="4">
        <v>-2676.31</v>
      </c>
    </row>
    <row r="26" spans="1:12" x14ac:dyDescent="0.25">
      <c r="C26" t="s">
        <v>39</v>
      </c>
      <c r="H26" s="4">
        <f t="shared" ref="H26:J26" si="1">H24+H25</f>
        <v>-10000</v>
      </c>
      <c r="I26" s="4">
        <f t="shared" si="1"/>
        <v>-8546</v>
      </c>
      <c r="J26" s="4">
        <f t="shared" si="1"/>
        <v>-7948</v>
      </c>
      <c r="K26" s="4">
        <f>K24+K25</f>
        <v>-10654</v>
      </c>
      <c r="L26" s="4">
        <f>L24+L25</f>
        <v>-7476.3099999999995</v>
      </c>
    </row>
    <row r="27" spans="1:12" x14ac:dyDescent="0.25">
      <c r="C27" s="1" t="s">
        <v>45</v>
      </c>
      <c r="H27" s="4">
        <f t="shared" ref="H27:J27" si="2">H26</f>
        <v>-10000</v>
      </c>
      <c r="I27" s="4">
        <f t="shared" si="2"/>
        <v>-8546</v>
      </c>
      <c r="J27" s="4">
        <f t="shared" si="2"/>
        <v>-7948</v>
      </c>
      <c r="K27" s="4">
        <f>K26</f>
        <v>-10654</v>
      </c>
      <c r="L27" s="4">
        <f>L26</f>
        <v>-7476.3099999999995</v>
      </c>
    </row>
    <row r="28" spans="1:12" x14ac:dyDescent="0.25">
      <c r="B28" s="1" t="s">
        <v>7</v>
      </c>
    </row>
    <row r="29" spans="1:12" x14ac:dyDescent="0.25">
      <c r="C29" t="s">
        <v>8</v>
      </c>
    </row>
    <row r="30" spans="1:12" x14ac:dyDescent="0.25">
      <c r="C30">
        <v>6100</v>
      </c>
      <c r="D30" t="s">
        <v>9</v>
      </c>
      <c r="H30" s="9">
        <v>-35000</v>
      </c>
      <c r="I30" s="4">
        <v>-38349.339999999997</v>
      </c>
      <c r="J30" s="4">
        <v>-34887</v>
      </c>
      <c r="K30" s="4">
        <v>-28548.44</v>
      </c>
      <c r="L30" s="4">
        <v>-59997.97</v>
      </c>
    </row>
    <row r="31" spans="1:12" x14ac:dyDescent="0.25">
      <c r="C31">
        <v>6130</v>
      </c>
      <c r="D31" t="s">
        <v>10</v>
      </c>
      <c r="H31" s="9">
        <v>-1500</v>
      </c>
      <c r="I31" s="4">
        <v>-1057.8800000000001</v>
      </c>
      <c r="J31" s="4">
        <v>-1013</v>
      </c>
      <c r="K31" s="4">
        <v>-1816.48</v>
      </c>
      <c r="L31" s="4">
        <v>-822.98</v>
      </c>
    </row>
    <row r="32" spans="1:12" x14ac:dyDescent="0.25">
      <c r="C32">
        <v>6140</v>
      </c>
      <c r="D32" t="s">
        <v>47</v>
      </c>
      <c r="H32" s="9">
        <v>400</v>
      </c>
      <c r="I32" s="4">
        <v>19.54</v>
      </c>
      <c r="J32" s="4">
        <v>378</v>
      </c>
      <c r="K32" s="4">
        <v>457.02</v>
      </c>
      <c r="L32" s="4">
        <v>325.69</v>
      </c>
    </row>
    <row r="33" spans="1:12" x14ac:dyDescent="0.25">
      <c r="C33" t="s">
        <v>39</v>
      </c>
      <c r="H33" s="4">
        <f t="shared" ref="H33:J33" si="3">SUM(H30:H32)</f>
        <v>-36100</v>
      </c>
      <c r="I33" s="4">
        <f t="shared" si="3"/>
        <v>-39387.679999999993</v>
      </c>
      <c r="J33" s="4">
        <f t="shared" si="3"/>
        <v>-35522</v>
      </c>
      <c r="K33" s="4">
        <f>SUM(K30:K32)</f>
        <v>-29907.899999999998</v>
      </c>
      <c r="L33" s="4">
        <f>SUM(L30:L32)</f>
        <v>-60495.26</v>
      </c>
    </row>
    <row r="34" spans="1:12" x14ac:dyDescent="0.25">
      <c r="C34" t="s">
        <v>48</v>
      </c>
      <c r="H34" s="4">
        <f t="shared" ref="H34:J34" si="4">H33</f>
        <v>-36100</v>
      </c>
      <c r="I34" s="4">
        <f t="shared" si="4"/>
        <v>-39387.679999999993</v>
      </c>
      <c r="J34" s="4">
        <f t="shared" si="4"/>
        <v>-35522</v>
      </c>
      <c r="K34" s="4">
        <f>K33</f>
        <v>-29907.899999999998</v>
      </c>
      <c r="L34" s="4">
        <f>L33</f>
        <v>-60495.26</v>
      </c>
    </row>
    <row r="35" spans="1:12" x14ac:dyDescent="0.25">
      <c r="C35" t="s">
        <v>11</v>
      </c>
    </row>
    <row r="36" spans="1:12" x14ac:dyDescent="0.25">
      <c r="C36">
        <v>6300</v>
      </c>
      <c r="D36" t="s">
        <v>49</v>
      </c>
      <c r="H36" s="9">
        <v>-100</v>
      </c>
      <c r="I36" s="4">
        <v>-64</v>
      </c>
      <c r="J36" s="4">
        <v>-35</v>
      </c>
      <c r="K36" s="4">
        <v>-78.7</v>
      </c>
      <c r="L36" s="4">
        <v>-119.32</v>
      </c>
    </row>
    <row r="37" spans="1:12" x14ac:dyDescent="0.25">
      <c r="C37">
        <v>6410</v>
      </c>
      <c r="D37" t="s">
        <v>12</v>
      </c>
      <c r="H37" s="9">
        <v>-100</v>
      </c>
      <c r="I37" s="4">
        <v>-267.29000000000002</v>
      </c>
      <c r="J37" s="4">
        <v>-98</v>
      </c>
      <c r="K37" s="4">
        <v>-162.71</v>
      </c>
      <c r="L37" s="4">
        <v>-77.06</v>
      </c>
    </row>
    <row r="38" spans="1:12" x14ac:dyDescent="0.25">
      <c r="C38">
        <v>6420</v>
      </c>
      <c r="D38" t="s">
        <v>50</v>
      </c>
      <c r="H38" s="9">
        <v>100</v>
      </c>
      <c r="I38" s="4">
        <v>81.42</v>
      </c>
      <c r="J38" s="4">
        <v>105</v>
      </c>
      <c r="K38" s="4">
        <v>122.79</v>
      </c>
      <c r="L38" s="4">
        <v>64.73</v>
      </c>
    </row>
    <row r="39" spans="1:12" x14ac:dyDescent="0.25">
      <c r="C39" t="s">
        <v>39</v>
      </c>
      <c r="H39" s="4">
        <f t="shared" ref="H39:J39" si="5">SUM(H36:H38)</f>
        <v>-100</v>
      </c>
      <c r="I39" s="4">
        <f t="shared" si="5"/>
        <v>-249.87</v>
      </c>
      <c r="J39" s="4">
        <f t="shared" si="5"/>
        <v>-28</v>
      </c>
      <c r="K39" s="4">
        <f>SUM(K36:K38)</f>
        <v>-118.62000000000002</v>
      </c>
      <c r="L39" s="4">
        <f>SUM(L36:L38)</f>
        <v>-131.64999999999998</v>
      </c>
    </row>
    <row r="40" spans="1:12" x14ac:dyDescent="0.25">
      <c r="C40" t="s">
        <v>51</v>
      </c>
      <c r="H40" s="5">
        <f t="shared" ref="H40" si="6">H34+H39</f>
        <v>-36200</v>
      </c>
      <c r="I40" s="5">
        <f t="shared" ref="I40:J40" si="7">I34+I39</f>
        <v>-39637.549999999996</v>
      </c>
      <c r="J40" s="5">
        <f t="shared" si="7"/>
        <v>-35550</v>
      </c>
      <c r="K40" s="5">
        <f>K34+K39</f>
        <v>-30026.519999999997</v>
      </c>
      <c r="L40" s="5">
        <f>L34+L39</f>
        <v>-60626.91</v>
      </c>
    </row>
    <row r="41" spans="1:12" x14ac:dyDescent="0.25">
      <c r="A41" s="1" t="s">
        <v>52</v>
      </c>
      <c r="C41" s="2"/>
      <c r="H41" s="4">
        <f t="shared" ref="H41" si="8">H27+H40</f>
        <v>-46200</v>
      </c>
      <c r="I41" s="4">
        <f t="shared" ref="I41:J41" si="9">I27+I40</f>
        <v>-48183.549999999996</v>
      </c>
      <c r="J41" s="4">
        <f t="shared" si="9"/>
        <v>-43498</v>
      </c>
      <c r="K41" s="4">
        <f>K27+K40</f>
        <v>-40680.519999999997</v>
      </c>
      <c r="L41" s="4">
        <f>L27+L40</f>
        <v>-68103.22</v>
      </c>
    </row>
    <row r="43" spans="1:12" x14ac:dyDescent="0.25">
      <c r="A43" s="1" t="s">
        <v>53</v>
      </c>
      <c r="I43" s="4" t="s">
        <v>103</v>
      </c>
      <c r="J43" s="4" t="s">
        <v>96</v>
      </c>
      <c r="K43" s="4" t="s">
        <v>26</v>
      </c>
      <c r="L43" s="4" t="s">
        <v>27</v>
      </c>
    </row>
    <row r="44" spans="1:12" x14ac:dyDescent="0.25">
      <c r="B44" s="1" t="s">
        <v>13</v>
      </c>
    </row>
    <row r="45" spans="1:12" x14ac:dyDescent="0.25">
      <c r="C45">
        <v>8370</v>
      </c>
      <c r="D45" t="s">
        <v>15</v>
      </c>
      <c r="H45" s="9">
        <v>-2000</v>
      </c>
      <c r="I45" s="4">
        <v>-16731.63</v>
      </c>
      <c r="J45" s="4">
        <v>-372.1</v>
      </c>
      <c r="K45" s="4">
        <v>-3204.8</v>
      </c>
      <c r="L45" s="4">
        <v>-9944.31</v>
      </c>
    </row>
    <row r="46" spans="1:12" x14ac:dyDescent="0.25">
      <c r="C46">
        <v>8374</v>
      </c>
      <c r="D46" t="s">
        <v>14</v>
      </c>
      <c r="H46" s="9">
        <v>-200</v>
      </c>
      <c r="I46" s="4">
        <v>0</v>
      </c>
      <c r="J46" s="4">
        <v>-43.45</v>
      </c>
      <c r="K46" s="4">
        <v>-223.77</v>
      </c>
      <c r="L46" s="4">
        <v>-222.89</v>
      </c>
    </row>
    <row r="47" spans="1:12" x14ac:dyDescent="0.25">
      <c r="C47">
        <v>8380</v>
      </c>
      <c r="D47" t="s">
        <v>16</v>
      </c>
      <c r="H47" s="9">
        <v>-2000</v>
      </c>
      <c r="I47" s="4">
        <v>0</v>
      </c>
      <c r="J47" s="4">
        <v>-1571.36</v>
      </c>
    </row>
    <row r="48" spans="1:12" x14ac:dyDescent="0.25">
      <c r="C48">
        <v>83801</v>
      </c>
      <c r="D48" t="s">
        <v>17</v>
      </c>
      <c r="K48" s="6"/>
      <c r="L48" s="4">
        <v>-25.21</v>
      </c>
    </row>
    <row r="49" spans="3:12" x14ac:dyDescent="0.25">
      <c r="C49">
        <v>8390</v>
      </c>
      <c r="D49" t="s">
        <v>18</v>
      </c>
      <c r="K49" s="6"/>
      <c r="L49" s="6"/>
    </row>
    <row r="50" spans="3:12" x14ac:dyDescent="0.25">
      <c r="C50">
        <v>8410</v>
      </c>
      <c r="D50" t="s">
        <v>19</v>
      </c>
      <c r="H50" s="9">
        <v>-200</v>
      </c>
      <c r="I50" s="4">
        <v>0</v>
      </c>
      <c r="J50" s="4">
        <v>-44.1</v>
      </c>
      <c r="K50" s="4">
        <v>-529.33000000000004</v>
      </c>
      <c r="L50" s="4">
        <v>-1819.09</v>
      </c>
    </row>
    <row r="51" spans="3:12" x14ac:dyDescent="0.25">
      <c r="C51">
        <v>8424</v>
      </c>
      <c r="D51" t="s">
        <v>20</v>
      </c>
      <c r="H51" s="9">
        <v>-150</v>
      </c>
      <c r="I51" s="4">
        <v>-121.1</v>
      </c>
      <c r="J51" s="4">
        <v>-121.1</v>
      </c>
      <c r="K51" s="4">
        <v>-121.1</v>
      </c>
      <c r="L51" s="4">
        <v>-121.1</v>
      </c>
    </row>
    <row r="52" spans="3:12" x14ac:dyDescent="0.25">
      <c r="C52">
        <v>8430</v>
      </c>
      <c r="D52" t="s">
        <v>54</v>
      </c>
      <c r="K52" s="4">
        <v>-17.57</v>
      </c>
      <c r="L52" s="4">
        <v>-19.510000000000002</v>
      </c>
    </row>
    <row r="53" spans="3:12" x14ac:dyDescent="0.25">
      <c r="C53">
        <v>8434</v>
      </c>
      <c r="D53" t="s">
        <v>55</v>
      </c>
      <c r="H53" s="9">
        <v>-300</v>
      </c>
      <c r="I53" s="4">
        <v>-263.36</v>
      </c>
      <c r="J53" s="4">
        <v>-259.47000000000003</v>
      </c>
      <c r="K53" s="4">
        <v>-275.19</v>
      </c>
      <c r="L53" s="4">
        <v>-253.15</v>
      </c>
    </row>
    <row r="54" spans="3:12" x14ac:dyDescent="0.25">
      <c r="C54">
        <v>84344</v>
      </c>
      <c r="D54" t="s">
        <v>54</v>
      </c>
      <c r="K54" s="6"/>
      <c r="L54" s="4">
        <v>-581.4</v>
      </c>
    </row>
    <row r="55" spans="3:12" x14ac:dyDescent="0.25">
      <c r="C55">
        <v>8444</v>
      </c>
      <c r="D55" t="s">
        <v>21</v>
      </c>
      <c r="H55" s="9">
        <v>-700</v>
      </c>
      <c r="I55" s="4">
        <v>-627.19000000000005</v>
      </c>
      <c r="J55" s="4">
        <f>-611.6</f>
        <v>-611.6</v>
      </c>
      <c r="K55" s="4">
        <v>-622.70000000000005</v>
      </c>
      <c r="L55" s="4">
        <v>-671.41</v>
      </c>
    </row>
    <row r="56" spans="3:12" x14ac:dyDescent="0.25">
      <c r="C56">
        <v>8470</v>
      </c>
      <c r="D56" t="s">
        <v>94</v>
      </c>
      <c r="H56" s="13">
        <v>-85000</v>
      </c>
      <c r="I56" s="4">
        <f>-54670.61-58</f>
        <v>-54728.61</v>
      </c>
      <c r="J56" s="4">
        <v>-66494.62</v>
      </c>
      <c r="K56" s="4">
        <v>-77669.440000000002</v>
      </c>
      <c r="L56" s="4">
        <v>-78509.070000000007</v>
      </c>
    </row>
    <row r="57" spans="3:12" x14ac:dyDescent="0.25">
      <c r="C57">
        <v>8480</v>
      </c>
      <c r="D57" t="s">
        <v>56</v>
      </c>
      <c r="H57" s="9">
        <v>-500</v>
      </c>
      <c r="K57" s="4">
        <v>-208.44</v>
      </c>
      <c r="L57" s="6"/>
    </row>
    <row r="58" spans="3:12" x14ac:dyDescent="0.25">
      <c r="C58">
        <v>8490</v>
      </c>
      <c r="D58" t="s">
        <v>22</v>
      </c>
      <c r="H58" s="9">
        <v>-300</v>
      </c>
      <c r="I58" s="4">
        <v>-1766.03</v>
      </c>
      <c r="J58" s="4">
        <v>0</v>
      </c>
      <c r="K58" s="4">
        <v>-176.43</v>
      </c>
      <c r="L58" s="4">
        <v>-1303.0999999999999</v>
      </c>
    </row>
    <row r="59" spans="3:12" x14ac:dyDescent="0.25">
      <c r="C59">
        <v>84900</v>
      </c>
      <c r="D59" t="s">
        <v>57</v>
      </c>
      <c r="K59" s="6"/>
      <c r="L59" s="4">
        <v>-878.23</v>
      </c>
    </row>
    <row r="60" spans="3:12" x14ac:dyDescent="0.25">
      <c r="C60">
        <v>8492</v>
      </c>
      <c r="D60" t="s">
        <v>58</v>
      </c>
      <c r="K60" s="6"/>
      <c r="L60" s="4">
        <v>-192.73</v>
      </c>
    </row>
    <row r="61" spans="3:12" x14ac:dyDescent="0.25">
      <c r="C61">
        <v>8494</v>
      </c>
      <c r="D61" t="s">
        <v>59</v>
      </c>
      <c r="H61" s="9">
        <v>-500</v>
      </c>
      <c r="J61" s="4">
        <v>-518</v>
      </c>
      <c r="K61" s="4">
        <v>-515.01</v>
      </c>
      <c r="L61" s="6"/>
    </row>
    <row r="62" spans="3:12" x14ac:dyDescent="0.25">
      <c r="C62">
        <v>8504</v>
      </c>
      <c r="D62" t="s">
        <v>60</v>
      </c>
      <c r="K62" s="6"/>
      <c r="L62" s="4">
        <v>-7064</v>
      </c>
    </row>
    <row r="63" spans="3:12" x14ac:dyDescent="0.25">
      <c r="C63">
        <v>8514</v>
      </c>
      <c r="D63" t="s">
        <v>23</v>
      </c>
      <c r="H63" s="9">
        <v>-300</v>
      </c>
      <c r="I63" s="4">
        <v>-458.28</v>
      </c>
      <c r="J63" s="4">
        <v>-170</v>
      </c>
      <c r="K63" s="4">
        <v>-284.77999999999997</v>
      </c>
      <c r="L63" s="4">
        <v>-198.41</v>
      </c>
    </row>
    <row r="64" spans="3:12" x14ac:dyDescent="0.25">
      <c r="C64">
        <v>8540</v>
      </c>
      <c r="D64" t="s">
        <v>24</v>
      </c>
      <c r="H64" s="9">
        <v>-7500</v>
      </c>
      <c r="I64" s="4">
        <v>-6858.44</v>
      </c>
      <c r="J64" s="4">
        <v>-5499.33</v>
      </c>
      <c r="K64" s="4">
        <v>-7565.33</v>
      </c>
      <c r="L64" s="4">
        <v>-7463.31</v>
      </c>
    </row>
    <row r="65" spans="1:12" x14ac:dyDescent="0.25">
      <c r="C65">
        <v>8550</v>
      </c>
      <c r="D65" t="s">
        <v>92</v>
      </c>
      <c r="H65" s="9">
        <v>-200</v>
      </c>
      <c r="J65" s="4">
        <v>-146.47999999999999</v>
      </c>
      <c r="K65" s="6"/>
      <c r="L65" s="4">
        <v>-659.7</v>
      </c>
    </row>
    <row r="66" spans="1:12" x14ac:dyDescent="0.25">
      <c r="C66">
        <v>8564</v>
      </c>
      <c r="D66" t="s">
        <v>61</v>
      </c>
      <c r="H66" s="9">
        <v>-200</v>
      </c>
      <c r="I66" s="4">
        <v>-389.65</v>
      </c>
      <c r="J66" s="4">
        <v>-240.4</v>
      </c>
      <c r="K66" s="6"/>
      <c r="L66" s="4">
        <v>-435.17</v>
      </c>
    </row>
    <row r="67" spans="1:12" x14ac:dyDescent="0.25">
      <c r="C67">
        <v>8620</v>
      </c>
      <c r="D67" t="s">
        <v>62</v>
      </c>
      <c r="H67" s="9">
        <v>-5000</v>
      </c>
      <c r="I67" s="4">
        <v>-2250</v>
      </c>
      <c r="J67" s="4">
        <v>-3500</v>
      </c>
      <c r="K67" s="4">
        <v>-5199.5</v>
      </c>
      <c r="L67" s="4">
        <v>-6137.05</v>
      </c>
    </row>
    <row r="68" spans="1:12" x14ac:dyDescent="0.25">
      <c r="B68" s="1"/>
      <c r="C68" t="s">
        <v>39</v>
      </c>
      <c r="H68" s="5">
        <f t="shared" ref="H68" si="10">SUM(H45:H67)</f>
        <v>-105050</v>
      </c>
      <c r="I68" s="5">
        <f t="shared" ref="I68:J68" si="11">SUM(I45:I67)</f>
        <v>-84194.29</v>
      </c>
      <c r="J68" s="5">
        <f t="shared" si="11"/>
        <v>-79592.00999999998</v>
      </c>
      <c r="K68" s="5">
        <f>SUM(K45:K67)</f>
        <v>-96613.389999999985</v>
      </c>
      <c r="L68" s="5">
        <f>SUM(L45:L67)</f>
        <v>-116498.84</v>
      </c>
    </row>
    <row r="69" spans="1:12" x14ac:dyDescent="0.25">
      <c r="A69" s="1" t="s">
        <v>63</v>
      </c>
      <c r="B69" s="1"/>
      <c r="H69" s="4">
        <f t="shared" ref="H69" si="12">H68</f>
        <v>-105050</v>
      </c>
      <c r="I69" s="4">
        <f t="shared" ref="I69:J69" si="13">I68</f>
        <v>-84194.29</v>
      </c>
      <c r="J69" s="4">
        <f t="shared" si="13"/>
        <v>-79592.00999999998</v>
      </c>
      <c r="K69" s="4">
        <f>K68</f>
        <v>-96613.389999999985</v>
      </c>
      <c r="L69" s="4">
        <f>L68</f>
        <v>-116498.84</v>
      </c>
    </row>
    <row r="70" spans="1:12" x14ac:dyDescent="0.25">
      <c r="B70" s="1"/>
    </row>
    <row r="71" spans="1:12" x14ac:dyDescent="0.25">
      <c r="A71" s="1" t="s">
        <v>64</v>
      </c>
      <c r="B71" s="1"/>
    </row>
    <row r="72" spans="1:12" x14ac:dyDescent="0.25">
      <c r="B72" s="1" t="s">
        <v>25</v>
      </c>
    </row>
    <row r="73" spans="1:12" x14ac:dyDescent="0.25">
      <c r="B73" s="1"/>
      <c r="C73">
        <v>4000</v>
      </c>
      <c r="D73" t="s">
        <v>30</v>
      </c>
    </row>
    <row r="74" spans="1:12" x14ac:dyDescent="0.25">
      <c r="C74">
        <v>4001</v>
      </c>
      <c r="D74" t="s">
        <v>65</v>
      </c>
      <c r="H74" s="9">
        <v>-200</v>
      </c>
      <c r="I74" s="4">
        <v>-230.74</v>
      </c>
      <c r="J74" s="4">
        <v>-187.91</v>
      </c>
      <c r="K74" s="4">
        <v>-62.08</v>
      </c>
      <c r="L74" s="4">
        <v>-48.15</v>
      </c>
    </row>
    <row r="75" spans="1:12" x14ac:dyDescent="0.25">
      <c r="C75">
        <v>4050</v>
      </c>
      <c r="D75" t="s">
        <v>31</v>
      </c>
      <c r="H75" s="9">
        <v>-25000</v>
      </c>
      <c r="I75" s="4">
        <v>-27853.47</v>
      </c>
      <c r="J75" s="4">
        <v>-51467.14</v>
      </c>
      <c r="K75" s="4">
        <v>-47356.29</v>
      </c>
      <c r="L75" s="4">
        <v>-46325.25</v>
      </c>
    </row>
    <row r="76" spans="1:12" x14ac:dyDescent="0.25">
      <c r="C76">
        <v>4460</v>
      </c>
      <c r="D76" t="s">
        <v>66</v>
      </c>
      <c r="K76" s="6"/>
      <c r="L76" s="4">
        <v>-1031</v>
      </c>
    </row>
    <row r="77" spans="1:12" x14ac:dyDescent="0.25">
      <c r="C77" t="s">
        <v>39</v>
      </c>
      <c r="H77" s="5">
        <f t="shared" ref="H77:I77" si="14">SUM(H74:H76)</f>
        <v>-25200</v>
      </c>
      <c r="I77" s="5">
        <f t="shared" si="14"/>
        <v>-28084.210000000003</v>
      </c>
      <c r="J77" s="5">
        <f>SUM(J73:J76)</f>
        <v>-51655.05</v>
      </c>
      <c r="K77" s="5">
        <f>SUM(K73:K76)</f>
        <v>-47418.37</v>
      </c>
      <c r="L77" s="5">
        <f t="shared" ref="L77" si="15">SUM(L73:L76)</f>
        <v>-47404.4</v>
      </c>
    </row>
    <row r="78" spans="1:12" x14ac:dyDescent="0.25">
      <c r="A78" s="1" t="s">
        <v>68</v>
      </c>
      <c r="H78" s="4">
        <f t="shared" ref="H78" si="16">H77</f>
        <v>-25200</v>
      </c>
      <c r="I78" s="4">
        <f t="shared" ref="I78:J78" si="17">I77</f>
        <v>-28084.210000000003</v>
      </c>
      <c r="J78" s="4">
        <f t="shared" si="17"/>
        <v>-51655.05</v>
      </c>
      <c r="K78" s="4">
        <f t="shared" ref="K78" si="18">K77</f>
        <v>-47418.37</v>
      </c>
      <c r="L78" s="4">
        <f t="shared" ref="L78" si="19">L77</f>
        <v>-47404.4</v>
      </c>
    </row>
    <row r="79" spans="1:12" x14ac:dyDescent="0.25">
      <c r="A79" s="1"/>
    </row>
    <row r="80" spans="1:12" x14ac:dyDescent="0.25">
      <c r="A80" s="1" t="s">
        <v>69</v>
      </c>
    </row>
    <row r="81" spans="1:12" x14ac:dyDescent="0.25">
      <c r="B81" s="1" t="s">
        <v>32</v>
      </c>
    </row>
    <row r="82" spans="1:12" x14ac:dyDescent="0.25">
      <c r="C82">
        <v>8754</v>
      </c>
      <c r="D82" t="s">
        <v>70</v>
      </c>
      <c r="H82" s="9">
        <v>-1000</v>
      </c>
      <c r="I82" s="4">
        <v>-1279.52</v>
      </c>
      <c r="J82" s="4">
        <v>-754.12</v>
      </c>
      <c r="K82" s="4">
        <v>-753.78</v>
      </c>
      <c r="L82" s="4">
        <v>-1246.98</v>
      </c>
    </row>
    <row r="83" spans="1:12" x14ac:dyDescent="0.25">
      <c r="C83">
        <v>8774</v>
      </c>
      <c r="D83" t="s">
        <v>105</v>
      </c>
      <c r="I83" s="4">
        <v>-579.72</v>
      </c>
    </row>
    <row r="84" spans="1:12" x14ac:dyDescent="0.25">
      <c r="C84" t="s">
        <v>39</v>
      </c>
      <c r="H84" s="4">
        <f>H82</f>
        <v>-1000</v>
      </c>
      <c r="I84" s="4">
        <f>I82+I83</f>
        <v>-1859.24</v>
      </c>
      <c r="J84" s="4">
        <f>SUM(J82:J83)</f>
        <v>-754.12</v>
      </c>
      <c r="K84" s="4">
        <f>K82</f>
        <v>-753.78</v>
      </c>
      <c r="L84" s="4">
        <f>L82</f>
        <v>-1246.98</v>
      </c>
    </row>
    <row r="85" spans="1:12" x14ac:dyDescent="0.25">
      <c r="A85" s="1" t="s">
        <v>71</v>
      </c>
      <c r="B85" s="1"/>
      <c r="H85" s="4">
        <f t="shared" ref="H85" si="20">H84</f>
        <v>-1000</v>
      </c>
      <c r="I85" s="4">
        <f t="shared" ref="I85:J85" si="21">I84</f>
        <v>-1859.24</v>
      </c>
      <c r="J85" s="4">
        <f t="shared" si="21"/>
        <v>-754.12</v>
      </c>
      <c r="K85" s="4">
        <f>K84</f>
        <v>-753.78</v>
      </c>
      <c r="L85" s="4">
        <f>L84</f>
        <v>-1246.98</v>
      </c>
    </row>
    <row r="86" spans="1:12" x14ac:dyDescent="0.25">
      <c r="A86" s="1"/>
      <c r="B86" s="1"/>
    </row>
    <row r="87" spans="1:12" x14ac:dyDescent="0.25">
      <c r="A87" s="1" t="s">
        <v>93</v>
      </c>
      <c r="B87" s="1"/>
      <c r="H87" s="4">
        <f>H41+H69+H78+H85</f>
        <v>-177450</v>
      </c>
      <c r="I87" s="4">
        <f>I41+I69+I78+I85</f>
        <v>-162321.28999999998</v>
      </c>
      <c r="J87" s="4">
        <f>J41+J69+J78+J85</f>
        <v>-175499.18</v>
      </c>
      <c r="K87" s="4">
        <f t="shared" ref="K87:L87" si="22">K41+K69+K78+K85</f>
        <v>-185466.05999999997</v>
      </c>
      <c r="L87" s="4">
        <f t="shared" si="22"/>
        <v>-233253.44</v>
      </c>
    </row>
    <row r="88" spans="1:12" x14ac:dyDescent="0.25">
      <c r="B88" s="1"/>
    </row>
    <row r="89" spans="1:12" x14ac:dyDescent="0.25">
      <c r="A89" s="3" t="s">
        <v>33</v>
      </c>
      <c r="B89" s="1"/>
      <c r="H89" s="4">
        <f>H18+H41+H69+H78+H85</f>
        <v>27550</v>
      </c>
      <c r="I89" s="4">
        <f>I18+I41+I69+I78+I85</f>
        <v>252302.70000000004</v>
      </c>
      <c r="J89" s="4">
        <f>J18+J41+J69+J78+J85</f>
        <v>311767.82</v>
      </c>
      <c r="K89" s="4">
        <f>K18+K41+K69+K78+K85</f>
        <v>311808.41999999993</v>
      </c>
      <c r="L89" s="4">
        <f>L18+L41+L69+L78+L85</f>
        <v>203059.50999999998</v>
      </c>
    </row>
    <row r="90" spans="1:12" x14ac:dyDescent="0.25">
      <c r="B90" s="1"/>
    </row>
    <row r="91" spans="1:12" x14ac:dyDescent="0.25">
      <c r="A91" s="1" t="s">
        <v>72</v>
      </c>
      <c r="B91" s="1"/>
    </row>
    <row r="92" spans="1:12" x14ac:dyDescent="0.25">
      <c r="B92" s="1" t="s">
        <v>73</v>
      </c>
    </row>
    <row r="93" spans="1:12" x14ac:dyDescent="0.25">
      <c r="C93" t="s">
        <v>74</v>
      </c>
    </row>
    <row r="94" spans="1:12" x14ac:dyDescent="0.25">
      <c r="A94" s="1"/>
      <c r="C94">
        <v>9230</v>
      </c>
      <c r="D94" t="s">
        <v>75</v>
      </c>
      <c r="I94" s="4">
        <v>0</v>
      </c>
      <c r="J94" s="4">
        <v>-1.02</v>
      </c>
      <c r="K94" s="4">
        <v>37.450000000000003</v>
      </c>
      <c r="L94" s="4">
        <v>36.07</v>
      </c>
    </row>
    <row r="95" spans="1:12" x14ac:dyDescent="0.25">
      <c r="C95">
        <v>9240</v>
      </c>
      <c r="D95" t="s">
        <v>101</v>
      </c>
      <c r="I95" s="4">
        <v>9.31</v>
      </c>
      <c r="J95" s="4">
        <v>2.95</v>
      </c>
      <c r="K95" s="4">
        <v>12.05</v>
      </c>
      <c r="L95" s="4">
        <v>7.91</v>
      </c>
    </row>
    <row r="96" spans="1:12" x14ac:dyDescent="0.25">
      <c r="C96" t="s">
        <v>39</v>
      </c>
      <c r="I96" s="4">
        <f t="shared" ref="I96:J96" si="23">SUM(I94:I95)</f>
        <v>9.31</v>
      </c>
      <c r="J96" s="4">
        <f t="shared" si="23"/>
        <v>1.9300000000000002</v>
      </c>
      <c r="K96" s="4">
        <f>SUM(K94:K95)</f>
        <v>49.5</v>
      </c>
      <c r="L96" s="4">
        <f>SUM(L94:L95)</f>
        <v>43.980000000000004</v>
      </c>
    </row>
    <row r="97" spans="1:12" x14ac:dyDescent="0.25">
      <c r="B97" s="1" t="s">
        <v>76</v>
      </c>
    </row>
    <row r="98" spans="1:12" x14ac:dyDescent="0.25">
      <c r="B98" t="s">
        <v>34</v>
      </c>
    </row>
    <row r="99" spans="1:12" x14ac:dyDescent="0.25">
      <c r="C99" t="s">
        <v>77</v>
      </c>
    </row>
    <row r="100" spans="1:12" x14ac:dyDescent="0.25">
      <c r="C100">
        <v>9470</v>
      </c>
      <c r="D100" t="s">
        <v>81</v>
      </c>
      <c r="I100" s="4">
        <v>0</v>
      </c>
      <c r="J100" s="4">
        <v>0</v>
      </c>
      <c r="K100" s="6"/>
      <c r="L100" s="4">
        <v>-114.57</v>
      </c>
    </row>
    <row r="101" spans="1:12" x14ac:dyDescent="0.25">
      <c r="C101">
        <v>9480</v>
      </c>
      <c r="D101" t="s">
        <v>80</v>
      </c>
      <c r="H101" s="4">
        <v>-18917</v>
      </c>
      <c r="I101" s="4">
        <v>-18916.64</v>
      </c>
      <c r="J101" s="4">
        <v>-18916.64</v>
      </c>
      <c r="K101" s="4">
        <v>-18916.64</v>
      </c>
      <c r="L101" s="4">
        <v>-18916.64</v>
      </c>
    </row>
    <row r="102" spans="1:12" x14ac:dyDescent="0.25">
      <c r="C102">
        <v>9490</v>
      </c>
      <c r="D102" t="s">
        <v>79</v>
      </c>
      <c r="I102" s="4">
        <v>-41.52</v>
      </c>
      <c r="J102" s="4">
        <v>-0.25</v>
      </c>
      <c r="K102" s="4">
        <v>-398.75</v>
      </c>
      <c r="L102" s="4">
        <v>-376.44</v>
      </c>
    </row>
    <row r="103" spans="1:12" x14ac:dyDescent="0.25">
      <c r="C103">
        <v>9540</v>
      </c>
      <c r="D103" t="s">
        <v>78</v>
      </c>
      <c r="I103" s="4">
        <v>0</v>
      </c>
      <c r="J103" s="4">
        <v>-0.39</v>
      </c>
      <c r="K103" s="4">
        <v>-26.33</v>
      </c>
      <c r="L103" s="4">
        <v>-43</v>
      </c>
    </row>
    <row r="104" spans="1:12" x14ac:dyDescent="0.25">
      <c r="C104" t="s">
        <v>39</v>
      </c>
      <c r="H104" s="4">
        <f t="shared" ref="H104" si="24">SUM(H100:H103)</f>
        <v>-18917</v>
      </c>
      <c r="I104" s="4">
        <f t="shared" ref="I104:J104" si="25">SUM(I100:I103)</f>
        <v>-18958.16</v>
      </c>
      <c r="J104" s="4">
        <f t="shared" si="25"/>
        <v>-18917.28</v>
      </c>
      <c r="K104" s="4">
        <f>SUM(K100:K103)</f>
        <v>-19341.72</v>
      </c>
      <c r="L104" s="4">
        <f>SUM(L100:L103)</f>
        <v>-19450.649999999998</v>
      </c>
    </row>
    <row r="105" spans="1:12" x14ac:dyDescent="0.25">
      <c r="B105" t="s">
        <v>82</v>
      </c>
      <c r="H105" s="5">
        <f t="shared" ref="H105:I105" si="26">H104</f>
        <v>-18917</v>
      </c>
      <c r="I105" s="5">
        <f t="shared" si="26"/>
        <v>-18958.16</v>
      </c>
      <c r="J105" s="5">
        <f>J104</f>
        <v>-18917.28</v>
      </c>
      <c r="K105" s="5">
        <f>K104</f>
        <v>-19341.72</v>
      </c>
      <c r="L105" s="5">
        <f>L104</f>
        <v>-19450.649999999998</v>
      </c>
    </row>
    <row r="106" spans="1:12" x14ac:dyDescent="0.25">
      <c r="A106" s="1" t="s">
        <v>83</v>
      </c>
      <c r="H106" s="4">
        <f t="shared" ref="H106:I106" si="27">H96+H105</f>
        <v>-18917</v>
      </c>
      <c r="I106" s="4">
        <f t="shared" si="27"/>
        <v>-18948.849999999999</v>
      </c>
      <c r="J106" s="4">
        <f>J96+J105</f>
        <v>-18915.349999999999</v>
      </c>
      <c r="K106" s="4">
        <f>K96+K105</f>
        <v>-19292.22</v>
      </c>
      <c r="L106" s="4">
        <f>L96+L105</f>
        <v>-19406.669999999998</v>
      </c>
    </row>
    <row r="108" spans="1:12" x14ac:dyDescent="0.25">
      <c r="A108" s="1" t="s">
        <v>35</v>
      </c>
      <c r="H108" s="4">
        <f t="shared" ref="H108:J108" si="28">H89+H106</f>
        <v>8633</v>
      </c>
      <c r="I108" s="4">
        <f t="shared" si="28"/>
        <v>233353.85000000003</v>
      </c>
      <c r="J108" s="4">
        <f t="shared" si="28"/>
        <v>292852.47000000003</v>
      </c>
      <c r="K108" s="4">
        <f>K89+K106</f>
        <v>292516.19999999995</v>
      </c>
      <c r="L108" s="4">
        <f>L89+L106</f>
        <v>183652.83999999997</v>
      </c>
    </row>
    <row r="111" spans="1:12" x14ac:dyDescent="0.25">
      <c r="A111" s="1" t="s">
        <v>84</v>
      </c>
    </row>
    <row r="112" spans="1:12" x14ac:dyDescent="0.25">
      <c r="B112" s="1" t="s">
        <v>36</v>
      </c>
    </row>
    <row r="113" spans="1:16" x14ac:dyDescent="0.25">
      <c r="C113">
        <v>6850</v>
      </c>
      <c r="D113" t="s">
        <v>85</v>
      </c>
      <c r="H113" s="8">
        <v>-47282.12</v>
      </c>
      <c r="I113" s="4">
        <v>-47282.11</v>
      </c>
      <c r="J113" s="4">
        <v>-47282.12</v>
      </c>
      <c r="K113" s="4">
        <v>-47282.12</v>
      </c>
      <c r="L113" s="4">
        <v>-47282.12</v>
      </c>
    </row>
    <row r="114" spans="1:16" x14ac:dyDescent="0.25">
      <c r="C114">
        <v>6860</v>
      </c>
      <c r="D114" t="s">
        <v>86</v>
      </c>
      <c r="H114" s="9">
        <v>-270000</v>
      </c>
      <c r="I114" s="4">
        <v>-206279.65</v>
      </c>
      <c r="J114" s="4">
        <v>-286437.67</v>
      </c>
      <c r="K114" s="4">
        <v>-301513.34000000003</v>
      </c>
      <c r="L114" s="4">
        <v>-317382.46000000002</v>
      </c>
      <c r="N114" s="9"/>
      <c r="O114" s="9"/>
      <c r="P114" s="9"/>
    </row>
    <row r="115" spans="1:16" x14ac:dyDescent="0.25">
      <c r="C115" t="s">
        <v>39</v>
      </c>
      <c r="H115" s="4">
        <f>SUM(H113:H114)</f>
        <v>-317282.12</v>
      </c>
      <c r="I115" s="4">
        <f>SUM(I113:I114)</f>
        <v>-253561.76</v>
      </c>
      <c r="J115" s="4">
        <f>SUM(J113:J114)</f>
        <v>-333719.78999999998</v>
      </c>
      <c r="K115" s="4">
        <f>SUM(K113:K114)</f>
        <v>-348795.46</v>
      </c>
      <c r="L115" s="4">
        <f>SUM(L113:L114)</f>
        <v>-364664.58</v>
      </c>
    </row>
    <row r="116" spans="1:16" x14ac:dyDescent="0.25">
      <c r="A116" s="1" t="s">
        <v>87</v>
      </c>
      <c r="H116" s="4">
        <f t="shared" ref="H116:J116" si="29">H115</f>
        <v>-317282.12</v>
      </c>
      <c r="I116" s="4">
        <f t="shared" si="29"/>
        <v>-253561.76</v>
      </c>
      <c r="J116" s="4">
        <f t="shared" si="29"/>
        <v>-333719.78999999998</v>
      </c>
      <c r="K116" s="4">
        <f>K115</f>
        <v>-348795.46</v>
      </c>
      <c r="L116" s="4">
        <f>L115</f>
        <v>-364664.58</v>
      </c>
    </row>
    <row r="118" spans="1:16" x14ac:dyDescent="0.25">
      <c r="A118" s="1" t="s">
        <v>88</v>
      </c>
      <c r="H118" s="4">
        <f>H108+H116</f>
        <v>-308649.12</v>
      </c>
      <c r="I118" s="4">
        <f>I108+I116</f>
        <v>-20207.909999999974</v>
      </c>
      <c r="J118" s="4">
        <f>J108+J116</f>
        <v>-40867.319999999949</v>
      </c>
      <c r="K118" s="4">
        <f>K108+K116</f>
        <v>-56279.260000000068</v>
      </c>
      <c r="L118" s="4">
        <f>L108+L116</f>
        <v>-181011.74000000005</v>
      </c>
    </row>
    <row r="119" spans="1:16" ht="13.9" customHeight="1" x14ac:dyDescent="0.25">
      <c r="O119">
        <f>253561.76-20954.14-20207</f>
        <v>212400.62</v>
      </c>
    </row>
    <row r="120" spans="1:16" x14ac:dyDescent="0.25">
      <c r="A120" t="s">
        <v>89</v>
      </c>
    </row>
    <row r="121" spans="1:16" x14ac:dyDescent="0.25">
      <c r="A121" t="s">
        <v>90</v>
      </c>
      <c r="H121" s="9">
        <f>-H118</f>
        <v>308649.12</v>
      </c>
      <c r="I121" s="4">
        <v>253561.76</v>
      </c>
      <c r="J121" s="8">
        <v>40867</v>
      </c>
      <c r="K121" s="4">
        <f>-K118</f>
        <v>56279.260000000068</v>
      </c>
      <c r="L121" s="4">
        <v>246767.04</v>
      </c>
    </row>
    <row r="122" spans="1:16" x14ac:dyDescent="0.25">
      <c r="A122" t="s">
        <v>89</v>
      </c>
      <c r="H122" s="4">
        <f>H121</f>
        <v>308649.12</v>
      </c>
      <c r="I122" s="4">
        <f>I121</f>
        <v>253561.76</v>
      </c>
      <c r="J122" s="4">
        <f>J121</f>
        <v>40867</v>
      </c>
      <c r="K122" s="4">
        <f>K121</f>
        <v>56279.260000000068</v>
      </c>
      <c r="L122" s="4">
        <f>L121</f>
        <v>246767.04</v>
      </c>
    </row>
    <row r="123" spans="1:16" x14ac:dyDescent="0.25">
      <c r="H123" s="4"/>
    </row>
    <row r="124" spans="1:16" x14ac:dyDescent="0.25">
      <c r="A124" s="1" t="s">
        <v>106</v>
      </c>
      <c r="H124" s="4"/>
    </row>
    <row r="125" spans="1:16" x14ac:dyDescent="0.25">
      <c r="A125" s="1" t="s">
        <v>107</v>
      </c>
      <c r="H125" s="4"/>
    </row>
    <row r="126" spans="1:16" x14ac:dyDescent="0.25">
      <c r="C126">
        <v>9940</v>
      </c>
      <c r="D126" t="s">
        <v>108</v>
      </c>
      <c r="H126" s="4"/>
      <c r="I126" s="4">
        <v>-20954.14</v>
      </c>
    </row>
    <row r="127" spans="1:16" x14ac:dyDescent="0.25">
      <c r="C127" t="s">
        <v>39</v>
      </c>
      <c r="H127" s="4"/>
      <c r="I127" s="4">
        <f>I126</f>
        <v>-20954.14</v>
      </c>
    </row>
    <row r="128" spans="1:16" x14ac:dyDescent="0.25">
      <c r="A128" s="1" t="s">
        <v>109</v>
      </c>
      <c r="H128" s="4"/>
      <c r="I128" s="4">
        <f>I126</f>
        <v>-20954.14</v>
      </c>
    </row>
    <row r="129" spans="1:12" x14ac:dyDescent="0.25">
      <c r="H129" s="4"/>
    </row>
    <row r="130" spans="1:12" x14ac:dyDescent="0.25">
      <c r="A130" t="s">
        <v>91</v>
      </c>
      <c r="H130" s="12">
        <f t="shared" ref="H130:J130" si="30">H118+H122</f>
        <v>0</v>
      </c>
      <c r="I130" s="12">
        <f>I122+I128+I118</f>
        <v>212399.71000000002</v>
      </c>
      <c r="J130" s="4">
        <f t="shared" si="30"/>
        <v>-0.31999999994877726</v>
      </c>
      <c r="K130" s="6">
        <f>K118+K122</f>
        <v>0</v>
      </c>
      <c r="L130" s="4">
        <f>L118+L122</f>
        <v>65755.299999999959</v>
      </c>
    </row>
    <row r="136" spans="1:12" x14ac:dyDescent="0.25">
      <c r="A136" s="3"/>
    </row>
    <row r="149" spans="1:1" x14ac:dyDescent="0.25">
      <c r="A149" s="3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49"/>
  <sheetViews>
    <sheetView workbookViewId="0">
      <selection activeCell="H118" sqref="H118"/>
    </sheetView>
  </sheetViews>
  <sheetFormatPr defaultRowHeight="15" x14ac:dyDescent="0.25"/>
  <cols>
    <col min="1" max="1" width="4.28515625" customWidth="1"/>
    <col min="2" max="2" width="6.85546875" customWidth="1"/>
    <col min="3" max="3" width="6.7109375" customWidth="1"/>
    <col min="8" max="8" width="11.7109375" customWidth="1"/>
    <col min="9" max="9" width="10.28515625" style="9" customWidth="1"/>
    <col min="10" max="10" width="11.28515625" style="4" customWidth="1"/>
    <col min="11" max="11" width="12.42578125" style="4" customWidth="1"/>
    <col min="12" max="12" width="10.85546875" style="4" customWidth="1"/>
    <col min="13" max="13" width="10.28515625" style="4" bestFit="1" customWidth="1"/>
    <col min="15" max="15" width="14.28515625" bestFit="1" customWidth="1"/>
    <col min="16" max="16" width="9.28515625" bestFit="1" customWidth="1"/>
    <col min="17" max="17" width="10.28515625" bestFit="1" customWidth="1"/>
    <col min="20" max="20" width="12.7109375" bestFit="1" customWidth="1"/>
  </cols>
  <sheetData>
    <row r="1" spans="1:20" x14ac:dyDescent="0.25">
      <c r="A1" t="s">
        <v>0</v>
      </c>
    </row>
    <row r="2" spans="1:20" x14ac:dyDescent="0.25">
      <c r="A2" t="s">
        <v>1</v>
      </c>
      <c r="H2" t="s">
        <v>111</v>
      </c>
      <c r="I2" s="9" t="s">
        <v>95</v>
      </c>
      <c r="J2" s="4" t="s">
        <v>103</v>
      </c>
      <c r="K2" s="4" t="s">
        <v>96</v>
      </c>
      <c r="L2" s="4" t="s">
        <v>26</v>
      </c>
      <c r="M2" s="4" t="s">
        <v>27</v>
      </c>
    </row>
    <row r="4" spans="1:20" x14ac:dyDescent="0.25">
      <c r="A4" s="1" t="s">
        <v>29</v>
      </c>
    </row>
    <row r="5" spans="1:20" x14ac:dyDescent="0.25">
      <c r="B5" s="1" t="s">
        <v>2</v>
      </c>
    </row>
    <row r="6" spans="1:20" ht="30" x14ac:dyDescent="0.25">
      <c r="C6" t="s">
        <v>3</v>
      </c>
      <c r="O6" t="s">
        <v>98</v>
      </c>
      <c r="Q6" s="11" t="s">
        <v>102</v>
      </c>
      <c r="R6" t="s">
        <v>100</v>
      </c>
    </row>
    <row r="7" spans="1:20" x14ac:dyDescent="0.25">
      <c r="C7">
        <v>3000</v>
      </c>
      <c r="D7" t="s">
        <v>37</v>
      </c>
      <c r="H7" s="13">
        <f>R7</f>
        <v>80000</v>
      </c>
      <c r="I7" s="13">
        <f>R7</f>
        <v>80000</v>
      </c>
      <c r="J7" s="4">
        <v>129302.39999999999</v>
      </c>
      <c r="K7" s="4">
        <v>189707</v>
      </c>
      <c r="L7" s="4">
        <v>195921.36</v>
      </c>
      <c r="M7" s="4">
        <v>169193.4</v>
      </c>
      <c r="O7" s="10">
        <v>1600000</v>
      </c>
      <c r="P7" t="s">
        <v>97</v>
      </c>
      <c r="Q7">
        <f>0.5/10</f>
        <v>0.05</v>
      </c>
      <c r="R7">
        <f>O7*Q7</f>
        <v>80000</v>
      </c>
      <c r="T7" s="16"/>
    </row>
    <row r="8" spans="1:20" x14ac:dyDescent="0.25">
      <c r="C8">
        <v>3010</v>
      </c>
      <c r="D8" t="s">
        <v>38</v>
      </c>
      <c r="H8" s="13">
        <f>R10</f>
        <v>125000</v>
      </c>
      <c r="I8" s="13">
        <f>R10</f>
        <v>125000</v>
      </c>
      <c r="J8" s="4">
        <v>199057.44</v>
      </c>
      <c r="K8" s="4">
        <v>297560</v>
      </c>
      <c r="L8" s="4">
        <v>301353.12</v>
      </c>
      <c r="M8" s="4">
        <v>248644.79</v>
      </c>
      <c r="O8" t="s">
        <v>99</v>
      </c>
    </row>
    <row r="9" spans="1:20" x14ac:dyDescent="0.25">
      <c r="C9">
        <v>3040</v>
      </c>
      <c r="D9" t="s">
        <v>104</v>
      </c>
      <c r="H9" s="13"/>
      <c r="I9" s="13"/>
      <c r="J9" s="4">
        <v>10400</v>
      </c>
    </row>
    <row r="10" spans="1:20" x14ac:dyDescent="0.25">
      <c r="C10" t="s">
        <v>39</v>
      </c>
      <c r="H10" s="14">
        <f>H7+H8</f>
        <v>205000</v>
      </c>
      <c r="I10" s="14">
        <f>I7+I8</f>
        <v>205000</v>
      </c>
      <c r="J10" s="7">
        <f>SUM(J7:J9)</f>
        <v>338759.83999999997</v>
      </c>
      <c r="K10" s="7">
        <f>K7+K8</f>
        <v>487267</v>
      </c>
      <c r="L10" s="7">
        <f>SUM(L7:L8)</f>
        <v>497274.48</v>
      </c>
      <c r="M10" s="7">
        <f>SUM(M7:M8)</f>
        <v>417838.19</v>
      </c>
      <c r="O10">
        <v>2500000</v>
      </c>
      <c r="P10" t="s">
        <v>97</v>
      </c>
      <c r="Q10">
        <f>0.5/10</f>
        <v>0.05</v>
      </c>
      <c r="R10">
        <f>O10*Q10</f>
        <v>125000</v>
      </c>
      <c r="T10" s="9"/>
    </row>
    <row r="11" spans="1:20" x14ac:dyDescent="0.25">
      <c r="B11" s="1" t="s">
        <v>40</v>
      </c>
      <c r="H11" s="15">
        <f>H10</f>
        <v>205000</v>
      </c>
      <c r="I11" s="15">
        <f>I10</f>
        <v>205000</v>
      </c>
      <c r="J11" s="4">
        <f>J10</f>
        <v>338759.83999999997</v>
      </c>
      <c r="K11" s="4">
        <f>K10</f>
        <v>487267</v>
      </c>
      <c r="L11" s="4">
        <f t="shared" ref="L11:M11" si="0">L10</f>
        <v>497274.48</v>
      </c>
      <c r="M11" s="4">
        <f t="shared" si="0"/>
        <v>417838.19</v>
      </c>
    </row>
    <row r="12" spans="1:20" x14ac:dyDescent="0.25">
      <c r="B12" t="s">
        <v>41</v>
      </c>
      <c r="H12" s="13"/>
      <c r="I12" s="13"/>
    </row>
    <row r="13" spans="1:20" x14ac:dyDescent="0.25">
      <c r="C13">
        <v>3654</v>
      </c>
      <c r="D13" t="s">
        <v>42</v>
      </c>
      <c r="H13" s="13"/>
      <c r="I13" s="13"/>
      <c r="L13" s="6"/>
      <c r="M13" s="4">
        <v>18474.759999999998</v>
      </c>
      <c r="T13" s="17"/>
    </row>
    <row r="14" spans="1:20" x14ac:dyDescent="0.25">
      <c r="D14" t="s">
        <v>110</v>
      </c>
      <c r="H14" s="13"/>
      <c r="I14" s="13"/>
      <c r="J14" s="4">
        <v>75864.149999999994</v>
      </c>
      <c r="L14" s="6"/>
      <c r="T14" s="17"/>
    </row>
    <row r="15" spans="1:20" x14ac:dyDescent="0.25">
      <c r="C15" t="s">
        <v>39</v>
      </c>
      <c r="H15" s="13"/>
    </row>
    <row r="16" spans="1:20" x14ac:dyDescent="0.25">
      <c r="B16" t="s">
        <v>43</v>
      </c>
      <c r="H16" s="13"/>
      <c r="L16" s="6">
        <v>0</v>
      </c>
    </row>
    <row r="17" spans="1:13" x14ac:dyDescent="0.25">
      <c r="H17" s="18"/>
      <c r="I17" s="5"/>
      <c r="J17" s="5"/>
      <c r="K17" s="5"/>
      <c r="L17" s="5"/>
      <c r="M17" s="5"/>
    </row>
    <row r="18" spans="1:13" x14ac:dyDescent="0.25">
      <c r="A18" s="1" t="s">
        <v>44</v>
      </c>
      <c r="H18" s="4">
        <f>H10+H13</f>
        <v>205000</v>
      </c>
      <c r="I18" s="4">
        <f>I10+I13</f>
        <v>205000</v>
      </c>
      <c r="J18" s="4">
        <f>J11+J14</f>
        <v>414623.99</v>
      </c>
      <c r="K18" s="4">
        <f>K10+K13</f>
        <v>487267</v>
      </c>
      <c r="L18" s="4">
        <f>L10+L13</f>
        <v>497274.48</v>
      </c>
      <c r="M18" s="4">
        <f>M10+M13</f>
        <v>436312.95</v>
      </c>
    </row>
    <row r="20" spans="1:13" x14ac:dyDescent="0.25">
      <c r="A20" s="1" t="s">
        <v>28</v>
      </c>
      <c r="B20" s="1"/>
    </row>
    <row r="21" spans="1:13" x14ac:dyDescent="0.25">
      <c r="A21" s="1" t="s">
        <v>67</v>
      </c>
    </row>
    <row r="22" spans="1:13" x14ac:dyDescent="0.25">
      <c r="B22" s="1" t="s">
        <v>4</v>
      </c>
    </row>
    <row r="23" spans="1:13" x14ac:dyDescent="0.25">
      <c r="C23" s="1" t="s">
        <v>5</v>
      </c>
    </row>
    <row r="24" spans="1:13" x14ac:dyDescent="0.25">
      <c r="C24">
        <v>5000</v>
      </c>
      <c r="D24" t="s">
        <v>6</v>
      </c>
      <c r="H24" s="9">
        <v>-5000</v>
      </c>
      <c r="I24" s="9">
        <v>-5000</v>
      </c>
      <c r="J24" s="4">
        <v>-5280</v>
      </c>
      <c r="K24" s="4">
        <v>-5280</v>
      </c>
      <c r="L24" s="4">
        <v>-6280</v>
      </c>
      <c r="M24" s="4">
        <v>-4800</v>
      </c>
    </row>
    <row r="25" spans="1:13" x14ac:dyDescent="0.25">
      <c r="C25">
        <v>5200</v>
      </c>
      <c r="D25" t="s">
        <v>46</v>
      </c>
      <c r="H25" s="9">
        <v>-5000</v>
      </c>
      <c r="I25" s="9">
        <v>-5000</v>
      </c>
      <c r="J25" s="4">
        <v>-3266</v>
      </c>
      <c r="K25" s="4">
        <v>-2668</v>
      </c>
      <c r="L25" s="4">
        <v>-4374</v>
      </c>
      <c r="M25" s="4">
        <v>-2676.31</v>
      </c>
    </row>
    <row r="26" spans="1:13" x14ac:dyDescent="0.25">
      <c r="C26" t="s">
        <v>39</v>
      </c>
      <c r="H26" s="4">
        <f t="shared" ref="H26" si="1">H24+H25</f>
        <v>-10000</v>
      </c>
      <c r="I26" s="4">
        <f t="shared" ref="I26:K26" si="2">I24+I25</f>
        <v>-10000</v>
      </c>
      <c r="J26" s="4">
        <f t="shared" si="2"/>
        <v>-8546</v>
      </c>
      <c r="K26" s="4">
        <f t="shared" si="2"/>
        <v>-7948</v>
      </c>
      <c r="L26" s="4">
        <f>L24+L25</f>
        <v>-10654</v>
      </c>
      <c r="M26" s="4">
        <f>M24+M25</f>
        <v>-7476.3099999999995</v>
      </c>
    </row>
    <row r="27" spans="1:13" x14ac:dyDescent="0.25">
      <c r="C27" s="1" t="s">
        <v>45</v>
      </c>
      <c r="H27" s="4">
        <f t="shared" ref="H27" si="3">H26</f>
        <v>-10000</v>
      </c>
      <c r="I27" s="4">
        <f t="shared" ref="I27:K27" si="4">I26</f>
        <v>-10000</v>
      </c>
      <c r="J27" s="4">
        <f t="shared" si="4"/>
        <v>-8546</v>
      </c>
      <c r="K27" s="4">
        <f t="shared" si="4"/>
        <v>-7948</v>
      </c>
      <c r="L27" s="4">
        <f>L26</f>
        <v>-10654</v>
      </c>
      <c r="M27" s="4">
        <f>M26</f>
        <v>-7476.3099999999995</v>
      </c>
    </row>
    <row r="28" spans="1:13" x14ac:dyDescent="0.25">
      <c r="B28" s="1" t="s">
        <v>7</v>
      </c>
      <c r="H28" s="9"/>
    </row>
    <row r="29" spans="1:13" x14ac:dyDescent="0.25">
      <c r="C29" t="s">
        <v>8</v>
      </c>
      <c r="H29" s="9"/>
    </row>
    <row r="30" spans="1:13" x14ac:dyDescent="0.25">
      <c r="C30">
        <v>6100</v>
      </c>
      <c r="D30" t="s">
        <v>9</v>
      </c>
      <c r="H30" s="9">
        <v>-35000</v>
      </c>
      <c r="I30" s="9">
        <v>-35000</v>
      </c>
      <c r="J30" s="4">
        <v>-38349.339999999997</v>
      </c>
      <c r="K30" s="4">
        <v>-34887</v>
      </c>
      <c r="L30" s="4">
        <v>-28548.44</v>
      </c>
      <c r="M30" s="4">
        <v>-59997.97</v>
      </c>
    </row>
    <row r="31" spans="1:13" x14ac:dyDescent="0.25">
      <c r="C31">
        <v>6130</v>
      </c>
      <c r="D31" t="s">
        <v>10</v>
      </c>
      <c r="H31" s="9">
        <v>-1500</v>
      </c>
      <c r="I31" s="9">
        <v>-1500</v>
      </c>
      <c r="J31" s="4">
        <v>-1057.8800000000001</v>
      </c>
      <c r="K31" s="4">
        <v>-1013</v>
      </c>
      <c r="L31" s="4">
        <v>-1816.48</v>
      </c>
      <c r="M31" s="4">
        <v>-822.98</v>
      </c>
    </row>
    <row r="32" spans="1:13" x14ac:dyDescent="0.25">
      <c r="C32">
        <v>6140</v>
      </c>
      <c r="D32" t="s">
        <v>47</v>
      </c>
      <c r="H32" s="9">
        <v>400</v>
      </c>
      <c r="I32" s="9">
        <v>400</v>
      </c>
      <c r="J32" s="4">
        <v>19.54</v>
      </c>
      <c r="K32" s="4">
        <v>378</v>
      </c>
      <c r="L32" s="4">
        <v>457.02</v>
      </c>
      <c r="M32" s="4">
        <v>325.69</v>
      </c>
    </row>
    <row r="33" spans="1:13" x14ac:dyDescent="0.25">
      <c r="C33" t="s">
        <v>39</v>
      </c>
      <c r="H33" s="4">
        <f t="shared" ref="H33" si="5">SUM(H30:H32)</f>
        <v>-36100</v>
      </c>
      <c r="I33" s="4">
        <f t="shared" ref="I33:K33" si="6">SUM(I30:I32)</f>
        <v>-36100</v>
      </c>
      <c r="J33" s="4">
        <f t="shared" si="6"/>
        <v>-39387.679999999993</v>
      </c>
      <c r="K33" s="4">
        <f t="shared" si="6"/>
        <v>-35522</v>
      </c>
      <c r="L33" s="4">
        <f>SUM(L30:L32)</f>
        <v>-29907.899999999998</v>
      </c>
      <c r="M33" s="4">
        <f>SUM(M30:M32)</f>
        <v>-60495.26</v>
      </c>
    </row>
    <row r="34" spans="1:13" x14ac:dyDescent="0.25">
      <c r="C34" t="s">
        <v>48</v>
      </c>
      <c r="H34" s="4">
        <f t="shared" ref="H34" si="7">H33</f>
        <v>-36100</v>
      </c>
      <c r="I34" s="4">
        <f t="shared" ref="I34:K34" si="8">I33</f>
        <v>-36100</v>
      </c>
      <c r="J34" s="4">
        <f t="shared" si="8"/>
        <v>-39387.679999999993</v>
      </c>
      <c r="K34" s="4">
        <f t="shared" si="8"/>
        <v>-35522</v>
      </c>
      <c r="L34" s="4">
        <f>L33</f>
        <v>-29907.899999999998</v>
      </c>
      <c r="M34" s="4">
        <f>M33</f>
        <v>-60495.26</v>
      </c>
    </row>
    <row r="35" spans="1:13" x14ac:dyDescent="0.25">
      <c r="C35" t="s">
        <v>11</v>
      </c>
      <c r="H35" s="9"/>
    </row>
    <row r="36" spans="1:13" x14ac:dyDescent="0.25">
      <c r="C36">
        <v>6300</v>
      </c>
      <c r="D36" t="s">
        <v>49</v>
      </c>
      <c r="H36" s="9">
        <v>-100</v>
      </c>
      <c r="I36" s="9">
        <v>-100</v>
      </c>
      <c r="J36" s="4">
        <v>-64</v>
      </c>
      <c r="K36" s="4">
        <v>-35</v>
      </c>
      <c r="L36" s="4">
        <v>-78.7</v>
      </c>
      <c r="M36" s="4">
        <v>-119.32</v>
      </c>
    </row>
    <row r="37" spans="1:13" x14ac:dyDescent="0.25">
      <c r="C37">
        <v>6410</v>
      </c>
      <c r="D37" t="s">
        <v>12</v>
      </c>
      <c r="H37" s="9">
        <v>-100</v>
      </c>
      <c r="I37" s="9">
        <v>-100</v>
      </c>
      <c r="J37" s="4">
        <v>-267.29000000000002</v>
      </c>
      <c r="K37" s="4">
        <v>-98</v>
      </c>
      <c r="L37" s="4">
        <v>-162.71</v>
      </c>
      <c r="M37" s="4">
        <v>-77.06</v>
      </c>
    </row>
    <row r="38" spans="1:13" x14ac:dyDescent="0.25">
      <c r="C38">
        <v>6420</v>
      </c>
      <c r="D38" t="s">
        <v>50</v>
      </c>
      <c r="H38" s="9">
        <v>100</v>
      </c>
      <c r="I38" s="9">
        <v>100</v>
      </c>
      <c r="J38" s="4">
        <v>81.42</v>
      </c>
      <c r="K38" s="4">
        <v>105</v>
      </c>
      <c r="L38" s="4">
        <v>122.79</v>
      </c>
      <c r="M38" s="4">
        <v>64.73</v>
      </c>
    </row>
    <row r="39" spans="1:13" x14ac:dyDescent="0.25">
      <c r="C39" t="s">
        <v>39</v>
      </c>
      <c r="H39" s="4">
        <f t="shared" ref="H39" si="9">SUM(H36:H38)</f>
        <v>-100</v>
      </c>
      <c r="I39" s="4">
        <f t="shared" ref="I39:K39" si="10">SUM(I36:I38)</f>
        <v>-100</v>
      </c>
      <c r="J39" s="4">
        <f t="shared" si="10"/>
        <v>-249.87</v>
      </c>
      <c r="K39" s="4">
        <f t="shared" si="10"/>
        <v>-28</v>
      </c>
      <c r="L39" s="4">
        <f>SUM(L36:L38)</f>
        <v>-118.62000000000002</v>
      </c>
      <c r="M39" s="4">
        <f>SUM(M36:M38)</f>
        <v>-131.64999999999998</v>
      </c>
    </row>
    <row r="40" spans="1:13" x14ac:dyDescent="0.25">
      <c r="C40" t="s">
        <v>51</v>
      </c>
      <c r="H40" s="5">
        <f t="shared" ref="H40" si="11">H34+H39</f>
        <v>-36200</v>
      </c>
      <c r="I40" s="5">
        <f t="shared" ref="I40:K40" si="12">I34+I39</f>
        <v>-36200</v>
      </c>
      <c r="J40" s="5">
        <f t="shared" si="12"/>
        <v>-39637.549999999996</v>
      </c>
      <c r="K40" s="5">
        <f t="shared" si="12"/>
        <v>-35550</v>
      </c>
      <c r="L40" s="5">
        <f>L34+L39</f>
        <v>-30026.519999999997</v>
      </c>
      <c r="M40" s="5">
        <f>M34+M39</f>
        <v>-60626.91</v>
      </c>
    </row>
    <row r="41" spans="1:13" x14ac:dyDescent="0.25">
      <c r="A41" s="1" t="s">
        <v>52</v>
      </c>
      <c r="C41" s="2"/>
      <c r="H41" s="4">
        <f t="shared" ref="H41" si="13">H27+H40</f>
        <v>-46200</v>
      </c>
      <c r="I41" s="4">
        <f t="shared" ref="I41:K41" si="14">I27+I40</f>
        <v>-46200</v>
      </c>
      <c r="J41" s="4">
        <f t="shared" si="14"/>
        <v>-48183.549999999996</v>
      </c>
      <c r="K41" s="4">
        <f t="shared" si="14"/>
        <v>-43498</v>
      </c>
      <c r="L41" s="4">
        <f>L27+L40</f>
        <v>-40680.519999999997</v>
      </c>
      <c r="M41" s="4">
        <f>M27+M40</f>
        <v>-68103.22</v>
      </c>
    </row>
    <row r="43" spans="1:13" x14ac:dyDescent="0.25">
      <c r="A43" s="1" t="s">
        <v>53</v>
      </c>
      <c r="J43" s="4" t="s">
        <v>103</v>
      </c>
      <c r="K43" s="4" t="s">
        <v>96</v>
      </c>
      <c r="L43" s="4" t="s">
        <v>26</v>
      </c>
      <c r="M43" s="4" t="s">
        <v>27</v>
      </c>
    </row>
    <row r="44" spans="1:13" x14ac:dyDescent="0.25">
      <c r="B44" s="1" t="s">
        <v>13</v>
      </c>
    </row>
    <row r="45" spans="1:13" x14ac:dyDescent="0.25">
      <c r="C45">
        <v>8370</v>
      </c>
      <c r="D45" t="s">
        <v>15</v>
      </c>
      <c r="H45">
        <v>-10000</v>
      </c>
      <c r="I45" s="9">
        <v>-2000</v>
      </c>
      <c r="J45" s="4">
        <v>-16731.63</v>
      </c>
      <c r="K45" s="4">
        <v>-372.1</v>
      </c>
      <c r="L45" s="4">
        <v>-3204.8</v>
      </c>
      <c r="M45" s="4">
        <v>-9944.31</v>
      </c>
    </row>
    <row r="46" spans="1:13" x14ac:dyDescent="0.25">
      <c r="C46">
        <v>8374</v>
      </c>
      <c r="D46" t="s">
        <v>14</v>
      </c>
      <c r="H46" s="9">
        <v>-200</v>
      </c>
      <c r="I46" s="9">
        <v>-200</v>
      </c>
      <c r="J46" s="4">
        <v>0</v>
      </c>
      <c r="K46" s="4">
        <v>-43.45</v>
      </c>
      <c r="L46" s="4">
        <v>-223.77</v>
      </c>
      <c r="M46" s="4">
        <v>-222.89</v>
      </c>
    </row>
    <row r="47" spans="1:13" x14ac:dyDescent="0.25">
      <c r="C47">
        <v>8380</v>
      </c>
      <c r="D47" t="s">
        <v>16</v>
      </c>
      <c r="H47" s="9">
        <v>-2000</v>
      </c>
      <c r="I47" s="9">
        <v>-2000</v>
      </c>
      <c r="J47" s="4">
        <v>0</v>
      </c>
      <c r="K47" s="4">
        <v>-1571.36</v>
      </c>
    </row>
    <row r="48" spans="1:13" x14ac:dyDescent="0.25">
      <c r="C48">
        <v>83801</v>
      </c>
      <c r="D48" t="s">
        <v>17</v>
      </c>
      <c r="H48" s="9"/>
      <c r="L48" s="6"/>
      <c r="M48" s="4">
        <v>-25.21</v>
      </c>
    </row>
    <row r="49" spans="3:13" x14ac:dyDescent="0.25">
      <c r="C49">
        <v>8390</v>
      </c>
      <c r="D49" t="s">
        <v>18</v>
      </c>
      <c r="H49" s="9"/>
      <c r="L49" s="6"/>
      <c r="M49" s="6"/>
    </row>
    <row r="50" spans="3:13" x14ac:dyDescent="0.25">
      <c r="C50">
        <v>8410</v>
      </c>
      <c r="D50" t="s">
        <v>19</v>
      </c>
      <c r="H50" s="9">
        <v>-200</v>
      </c>
      <c r="I50" s="9">
        <v>-200</v>
      </c>
      <c r="J50" s="4">
        <v>0</v>
      </c>
      <c r="K50" s="4">
        <v>-44.1</v>
      </c>
      <c r="L50" s="4">
        <v>-529.33000000000004</v>
      </c>
      <c r="M50" s="4">
        <v>-1819.09</v>
      </c>
    </row>
    <row r="51" spans="3:13" x14ac:dyDescent="0.25">
      <c r="C51">
        <v>8424</v>
      </c>
      <c r="D51" t="s">
        <v>20</v>
      </c>
      <c r="H51" s="9">
        <v>-150</v>
      </c>
      <c r="I51" s="9">
        <v>-150</v>
      </c>
      <c r="J51" s="4">
        <v>-121.1</v>
      </c>
      <c r="K51" s="4">
        <v>-121.1</v>
      </c>
      <c r="L51" s="4">
        <v>-121.1</v>
      </c>
      <c r="M51" s="4">
        <v>-121.1</v>
      </c>
    </row>
    <row r="52" spans="3:13" x14ac:dyDescent="0.25">
      <c r="C52">
        <v>8430</v>
      </c>
      <c r="D52" t="s">
        <v>54</v>
      </c>
      <c r="H52" s="9"/>
      <c r="L52" s="4">
        <v>-17.57</v>
      </c>
      <c r="M52" s="4">
        <v>-19.510000000000002</v>
      </c>
    </row>
    <row r="53" spans="3:13" x14ac:dyDescent="0.25">
      <c r="C53">
        <v>8434</v>
      </c>
      <c r="D53" t="s">
        <v>55</v>
      </c>
      <c r="H53" s="9">
        <v>-300</v>
      </c>
      <c r="I53" s="9">
        <v>-300</v>
      </c>
      <c r="J53" s="4">
        <v>-263.36</v>
      </c>
      <c r="K53" s="4">
        <v>-259.47000000000003</v>
      </c>
      <c r="L53" s="4">
        <v>-275.19</v>
      </c>
      <c r="M53" s="4">
        <v>-253.15</v>
      </c>
    </row>
    <row r="54" spans="3:13" x14ac:dyDescent="0.25">
      <c r="C54">
        <v>84344</v>
      </c>
      <c r="D54" t="s">
        <v>54</v>
      </c>
      <c r="H54" s="9"/>
      <c r="L54" s="6"/>
      <c r="M54" s="4">
        <v>-581.4</v>
      </c>
    </row>
    <row r="55" spans="3:13" x14ac:dyDescent="0.25">
      <c r="C55">
        <v>8444</v>
      </c>
      <c r="D55" t="s">
        <v>21</v>
      </c>
      <c r="I55" s="9">
        <v>-700</v>
      </c>
      <c r="J55" s="4">
        <v>-627.19000000000005</v>
      </c>
      <c r="K55" s="4">
        <f>-611.6</f>
        <v>-611.6</v>
      </c>
      <c r="L55" s="4">
        <v>-622.70000000000005</v>
      </c>
      <c r="M55" s="4">
        <v>-671.41</v>
      </c>
    </row>
    <row r="56" spans="3:13" x14ac:dyDescent="0.25">
      <c r="C56">
        <v>8470</v>
      </c>
      <c r="D56" t="s">
        <v>94</v>
      </c>
      <c r="H56">
        <v>-100000</v>
      </c>
      <c r="I56" s="13">
        <v>-85000</v>
      </c>
      <c r="J56" s="4">
        <f>-54670.61-58</f>
        <v>-54728.61</v>
      </c>
      <c r="K56" s="4">
        <v>-66494.62</v>
      </c>
      <c r="L56" s="4">
        <v>-77669.440000000002</v>
      </c>
      <c r="M56" s="4">
        <v>-78509.070000000007</v>
      </c>
    </row>
    <row r="57" spans="3:13" x14ac:dyDescent="0.25">
      <c r="C57">
        <v>8480</v>
      </c>
      <c r="D57" t="s">
        <v>56</v>
      </c>
      <c r="H57">
        <v>-500</v>
      </c>
      <c r="I57" s="9">
        <v>-500</v>
      </c>
      <c r="L57" s="4">
        <v>-208.44</v>
      </c>
      <c r="M57" s="6"/>
    </row>
    <row r="58" spans="3:13" x14ac:dyDescent="0.25">
      <c r="C58">
        <v>8490</v>
      </c>
      <c r="D58" t="s">
        <v>22</v>
      </c>
      <c r="I58" s="9">
        <v>-300</v>
      </c>
      <c r="J58" s="4">
        <v>-1766.03</v>
      </c>
      <c r="K58" s="4">
        <v>0</v>
      </c>
      <c r="L58" s="4">
        <v>-176.43</v>
      </c>
      <c r="M58" s="4">
        <v>-1303.0999999999999</v>
      </c>
    </row>
    <row r="59" spans="3:13" x14ac:dyDescent="0.25">
      <c r="C59">
        <v>84900</v>
      </c>
      <c r="D59" t="s">
        <v>57</v>
      </c>
      <c r="L59" s="6"/>
      <c r="M59" s="4">
        <v>-878.23</v>
      </c>
    </row>
    <row r="60" spans="3:13" x14ac:dyDescent="0.25">
      <c r="C60">
        <v>8492</v>
      </c>
      <c r="D60" t="s">
        <v>58</v>
      </c>
      <c r="L60" s="6"/>
      <c r="M60" s="4">
        <v>-192.73</v>
      </c>
    </row>
    <row r="61" spans="3:13" x14ac:dyDescent="0.25">
      <c r="C61">
        <v>8494</v>
      </c>
      <c r="D61" t="s">
        <v>59</v>
      </c>
      <c r="I61" s="9">
        <v>-500</v>
      </c>
      <c r="K61" s="4">
        <v>-518</v>
      </c>
      <c r="L61" s="4">
        <v>-515.01</v>
      </c>
      <c r="M61" s="6"/>
    </row>
    <row r="62" spans="3:13" x14ac:dyDescent="0.25">
      <c r="C62">
        <v>8504</v>
      </c>
      <c r="D62" t="s">
        <v>60</v>
      </c>
      <c r="L62" s="6"/>
      <c r="M62" s="4">
        <v>-7064</v>
      </c>
    </row>
    <row r="63" spans="3:13" x14ac:dyDescent="0.25">
      <c r="C63">
        <v>8514</v>
      </c>
      <c r="D63" t="s">
        <v>23</v>
      </c>
      <c r="H63">
        <v>-500</v>
      </c>
      <c r="I63" s="9">
        <v>-300</v>
      </c>
      <c r="J63" s="4">
        <v>-458.28</v>
      </c>
      <c r="K63" s="4">
        <v>-170</v>
      </c>
      <c r="L63" s="4">
        <v>-284.77999999999997</v>
      </c>
      <c r="M63" s="4">
        <v>-198.41</v>
      </c>
    </row>
    <row r="64" spans="3:13" x14ac:dyDescent="0.25">
      <c r="C64">
        <v>8540</v>
      </c>
      <c r="D64" t="s">
        <v>24</v>
      </c>
      <c r="H64">
        <v>-7500</v>
      </c>
      <c r="I64" s="9">
        <v>-7500</v>
      </c>
      <c r="J64" s="4">
        <v>-6858.44</v>
      </c>
      <c r="K64" s="4">
        <v>-5499.33</v>
      </c>
      <c r="L64" s="4">
        <v>-7565.33</v>
      </c>
      <c r="M64" s="4">
        <v>-7463.31</v>
      </c>
    </row>
    <row r="65" spans="1:13" x14ac:dyDescent="0.25">
      <c r="C65">
        <v>8550</v>
      </c>
      <c r="D65" t="s">
        <v>92</v>
      </c>
      <c r="I65" s="9">
        <v>-200</v>
      </c>
      <c r="K65" s="4">
        <v>-146.47999999999999</v>
      </c>
      <c r="L65" s="6"/>
      <c r="M65" s="4">
        <v>-659.7</v>
      </c>
    </row>
    <row r="66" spans="1:13" x14ac:dyDescent="0.25">
      <c r="C66">
        <v>8564</v>
      </c>
      <c r="D66" t="s">
        <v>61</v>
      </c>
      <c r="H66">
        <v>-400</v>
      </c>
      <c r="I66" s="9">
        <v>-200</v>
      </c>
      <c r="J66" s="4">
        <v>-389.65</v>
      </c>
      <c r="K66" s="4">
        <v>-240.4</v>
      </c>
      <c r="L66" s="6"/>
      <c r="M66" s="4">
        <v>-435.17</v>
      </c>
    </row>
    <row r="67" spans="1:13" x14ac:dyDescent="0.25">
      <c r="C67">
        <v>8620</v>
      </c>
      <c r="D67" t="s">
        <v>62</v>
      </c>
      <c r="H67">
        <v>-5000</v>
      </c>
      <c r="I67" s="9">
        <v>-5000</v>
      </c>
      <c r="J67" s="4">
        <v>-2250</v>
      </c>
      <c r="K67" s="4">
        <v>-3500</v>
      </c>
      <c r="L67" s="4">
        <v>-5199.5</v>
      </c>
      <c r="M67" s="4">
        <v>-6137.05</v>
      </c>
    </row>
    <row r="68" spans="1:13" x14ac:dyDescent="0.25">
      <c r="B68" s="1"/>
      <c r="C68" t="s">
        <v>39</v>
      </c>
      <c r="H68" s="5">
        <f t="shared" ref="H68:K68" si="15">SUM(H45:H67)</f>
        <v>-126750</v>
      </c>
      <c r="I68" s="5">
        <f t="shared" si="15"/>
        <v>-105050</v>
      </c>
      <c r="J68" s="5">
        <f t="shared" si="15"/>
        <v>-84194.29</v>
      </c>
      <c r="K68" s="5">
        <f t="shared" si="15"/>
        <v>-79592.00999999998</v>
      </c>
      <c r="L68" s="5">
        <f>SUM(L45:L67)</f>
        <v>-96613.389999999985</v>
      </c>
      <c r="M68" s="5">
        <f>SUM(M45:M67)</f>
        <v>-116498.84</v>
      </c>
    </row>
    <row r="69" spans="1:13" x14ac:dyDescent="0.25">
      <c r="A69" s="1" t="s">
        <v>63</v>
      </c>
      <c r="B69" s="1"/>
      <c r="H69" s="4">
        <f t="shared" ref="H69:K69" si="16">H68</f>
        <v>-126750</v>
      </c>
      <c r="I69" s="4">
        <f t="shared" si="16"/>
        <v>-105050</v>
      </c>
      <c r="J69" s="4">
        <f t="shared" si="16"/>
        <v>-84194.29</v>
      </c>
      <c r="K69" s="4">
        <f t="shared" si="16"/>
        <v>-79592.00999999998</v>
      </c>
      <c r="L69" s="4">
        <f>L68</f>
        <v>-96613.389999999985</v>
      </c>
      <c r="M69" s="4">
        <f>M68</f>
        <v>-116498.84</v>
      </c>
    </row>
    <row r="70" spans="1:13" x14ac:dyDescent="0.25">
      <c r="B70" s="1"/>
    </row>
    <row r="71" spans="1:13" x14ac:dyDescent="0.25">
      <c r="A71" s="1" t="s">
        <v>64</v>
      </c>
      <c r="B71" s="1"/>
    </row>
    <row r="72" spans="1:13" x14ac:dyDescent="0.25">
      <c r="B72" s="1" t="s">
        <v>25</v>
      </c>
    </row>
    <row r="73" spans="1:13" x14ac:dyDescent="0.25">
      <c r="B73" s="1"/>
      <c r="C73">
        <v>4000</v>
      </c>
      <c r="D73" t="s">
        <v>30</v>
      </c>
    </row>
    <row r="74" spans="1:13" x14ac:dyDescent="0.25">
      <c r="C74">
        <v>4001</v>
      </c>
      <c r="D74" t="s">
        <v>65</v>
      </c>
      <c r="H74">
        <v>-200</v>
      </c>
      <c r="I74" s="9">
        <v>-200</v>
      </c>
      <c r="J74" s="4">
        <v>-230.74</v>
      </c>
      <c r="K74" s="4">
        <v>-187.91</v>
      </c>
      <c r="L74" s="4">
        <v>-62.08</v>
      </c>
      <c r="M74" s="4">
        <v>-48.15</v>
      </c>
    </row>
    <row r="75" spans="1:13" x14ac:dyDescent="0.25">
      <c r="C75">
        <v>4050</v>
      </c>
      <c r="D75" t="s">
        <v>31</v>
      </c>
      <c r="H75">
        <v>-25000</v>
      </c>
      <c r="I75" s="9">
        <v>-25000</v>
      </c>
      <c r="J75" s="4">
        <v>-27853.47</v>
      </c>
      <c r="K75" s="4">
        <v>-51467.14</v>
      </c>
      <c r="L75" s="4">
        <v>-47356.29</v>
      </c>
      <c r="M75" s="4">
        <v>-46325.25</v>
      </c>
    </row>
    <row r="76" spans="1:13" x14ac:dyDescent="0.25">
      <c r="C76">
        <v>4460</v>
      </c>
      <c r="D76" t="s">
        <v>66</v>
      </c>
      <c r="L76" s="6"/>
      <c r="M76" s="4">
        <v>-1031</v>
      </c>
    </row>
    <row r="77" spans="1:13" x14ac:dyDescent="0.25">
      <c r="C77" t="s">
        <v>39</v>
      </c>
      <c r="H77" s="5">
        <f>SUM(H74:H76)</f>
        <v>-25200</v>
      </c>
      <c r="I77" s="5">
        <f>SUM(I74:I76)</f>
        <v>-25200</v>
      </c>
      <c r="J77" s="5">
        <f t="shared" ref="J77" si="17">SUM(J74:J76)</f>
        <v>-28084.210000000003</v>
      </c>
      <c r="K77" s="5">
        <f>SUM(K73:K76)</f>
        <v>-51655.05</v>
      </c>
      <c r="L77" s="5">
        <f>SUM(L73:L76)</f>
        <v>-47418.37</v>
      </c>
      <c r="M77" s="5">
        <f t="shared" ref="M77" si="18">SUM(M73:M76)</f>
        <v>-47404.4</v>
      </c>
    </row>
    <row r="78" spans="1:13" x14ac:dyDescent="0.25">
      <c r="A78" s="1" t="s">
        <v>68</v>
      </c>
      <c r="H78" s="4">
        <f t="shared" ref="H78" si="19">H77</f>
        <v>-25200</v>
      </c>
      <c r="I78" s="4">
        <f t="shared" ref="I78:M78" si="20">I77</f>
        <v>-25200</v>
      </c>
      <c r="J78" s="4">
        <f t="shared" si="20"/>
        <v>-28084.210000000003</v>
      </c>
      <c r="K78" s="4">
        <f t="shared" si="20"/>
        <v>-51655.05</v>
      </c>
      <c r="L78" s="4">
        <f t="shared" si="20"/>
        <v>-47418.37</v>
      </c>
      <c r="M78" s="4">
        <f t="shared" si="20"/>
        <v>-47404.4</v>
      </c>
    </row>
    <row r="79" spans="1:13" x14ac:dyDescent="0.25">
      <c r="A79" s="1"/>
    </row>
    <row r="80" spans="1:13" x14ac:dyDescent="0.25">
      <c r="A80" s="1" t="s">
        <v>69</v>
      </c>
    </row>
    <row r="81" spans="1:13" x14ac:dyDescent="0.25">
      <c r="B81" s="1" t="s">
        <v>32</v>
      </c>
    </row>
    <row r="82" spans="1:13" x14ac:dyDescent="0.25">
      <c r="C82">
        <v>8754</v>
      </c>
      <c r="D82" t="s">
        <v>70</v>
      </c>
      <c r="H82">
        <v>-500</v>
      </c>
      <c r="I82" s="9">
        <v>-1000</v>
      </c>
      <c r="J82" s="4">
        <v>-1279.52</v>
      </c>
      <c r="K82" s="4">
        <v>-754.12</v>
      </c>
      <c r="L82" s="4">
        <v>-753.78</v>
      </c>
      <c r="M82" s="4">
        <v>-1246.98</v>
      </c>
    </row>
    <row r="83" spans="1:13" x14ac:dyDescent="0.25">
      <c r="C83">
        <v>8774</v>
      </c>
      <c r="D83" t="s">
        <v>105</v>
      </c>
      <c r="J83" s="4">
        <v>-579.72</v>
      </c>
    </row>
    <row r="84" spans="1:13" x14ac:dyDescent="0.25">
      <c r="C84" t="s">
        <v>39</v>
      </c>
      <c r="H84" s="4">
        <f>H82</f>
        <v>-500</v>
      </c>
      <c r="I84" s="4">
        <f>I82</f>
        <v>-1000</v>
      </c>
      <c r="J84" s="4">
        <f>J82+J83</f>
        <v>-1859.24</v>
      </c>
      <c r="K84" s="4">
        <f>SUM(K82:K83)</f>
        <v>-754.12</v>
      </c>
      <c r="L84" s="4">
        <f>L82</f>
        <v>-753.78</v>
      </c>
      <c r="M84" s="4">
        <f>M82</f>
        <v>-1246.98</v>
      </c>
    </row>
    <row r="85" spans="1:13" x14ac:dyDescent="0.25">
      <c r="A85" s="1" t="s">
        <v>71</v>
      </c>
      <c r="B85" s="1"/>
      <c r="H85" s="4">
        <f t="shared" ref="H85" si="21">H84</f>
        <v>-500</v>
      </c>
      <c r="I85" s="4">
        <f t="shared" ref="I85:K85" si="22">I84</f>
        <v>-1000</v>
      </c>
      <c r="J85" s="4">
        <f t="shared" si="22"/>
        <v>-1859.24</v>
      </c>
      <c r="K85" s="4">
        <f t="shared" si="22"/>
        <v>-754.12</v>
      </c>
      <c r="L85" s="4">
        <f>L84</f>
        <v>-753.78</v>
      </c>
      <c r="M85" s="4">
        <f>M84</f>
        <v>-1246.98</v>
      </c>
    </row>
    <row r="86" spans="1:13" x14ac:dyDescent="0.25">
      <c r="A86" s="1"/>
      <c r="B86" s="1"/>
      <c r="H86" s="9"/>
    </row>
    <row r="87" spans="1:13" x14ac:dyDescent="0.25">
      <c r="A87" s="1" t="s">
        <v>93</v>
      </c>
      <c r="B87" s="1"/>
      <c r="H87" s="4">
        <f>H41+H69+H78+H85</f>
        <v>-198650</v>
      </c>
      <c r="I87" s="4">
        <f>I41+I69+I78+I85</f>
        <v>-177450</v>
      </c>
      <c r="J87" s="4">
        <f>J41+J69+J78+J85</f>
        <v>-162321.28999999998</v>
      </c>
      <c r="K87" s="4">
        <f>K41+K69+K78+K85</f>
        <v>-175499.18</v>
      </c>
      <c r="L87" s="4">
        <f t="shared" ref="L87:M87" si="23">L41+L69+L78+L85</f>
        <v>-185466.05999999997</v>
      </c>
      <c r="M87" s="4">
        <f t="shared" si="23"/>
        <v>-233253.44</v>
      </c>
    </row>
    <row r="88" spans="1:13" x14ac:dyDescent="0.25">
      <c r="B88" s="1"/>
      <c r="H88" s="9"/>
    </row>
    <row r="89" spans="1:13" x14ac:dyDescent="0.25">
      <c r="A89" s="3" t="s">
        <v>33</v>
      </c>
      <c r="B89" s="1"/>
      <c r="H89" s="4">
        <f t="shared" ref="H89:M89" si="24">H18+H41+H69+H78+H85</f>
        <v>6350</v>
      </c>
      <c r="I89" s="4">
        <f t="shared" si="24"/>
        <v>27550</v>
      </c>
      <c r="J89" s="4">
        <f t="shared" si="24"/>
        <v>252302.70000000004</v>
      </c>
      <c r="K89" s="4">
        <f t="shared" si="24"/>
        <v>311767.82</v>
      </c>
      <c r="L89" s="4">
        <f t="shared" si="24"/>
        <v>311808.41999999993</v>
      </c>
      <c r="M89" s="4">
        <f t="shared" si="24"/>
        <v>203059.50999999998</v>
      </c>
    </row>
    <row r="90" spans="1:13" x14ac:dyDescent="0.25">
      <c r="B90" s="1"/>
    </row>
    <row r="91" spans="1:13" x14ac:dyDescent="0.25">
      <c r="A91" s="1" t="s">
        <v>72</v>
      </c>
      <c r="B91" s="1"/>
    </row>
    <row r="92" spans="1:13" x14ac:dyDescent="0.25">
      <c r="B92" s="1" t="s">
        <v>73</v>
      </c>
    </row>
    <row r="93" spans="1:13" x14ac:dyDescent="0.25">
      <c r="C93" t="s">
        <v>74</v>
      </c>
    </row>
    <row r="94" spans="1:13" x14ac:dyDescent="0.25">
      <c r="A94" s="1"/>
      <c r="C94">
        <v>9230</v>
      </c>
      <c r="D94" t="s">
        <v>75</v>
      </c>
      <c r="J94" s="4">
        <v>0</v>
      </c>
      <c r="K94" s="4">
        <v>-1.02</v>
      </c>
      <c r="L94" s="4">
        <v>37.450000000000003</v>
      </c>
      <c r="M94" s="4">
        <v>36.07</v>
      </c>
    </row>
    <row r="95" spans="1:13" x14ac:dyDescent="0.25">
      <c r="C95">
        <v>9240</v>
      </c>
      <c r="D95" t="s">
        <v>101</v>
      </c>
      <c r="J95" s="4">
        <v>9.31</v>
      </c>
      <c r="K95" s="4">
        <v>2.95</v>
      </c>
      <c r="L95" s="4">
        <v>12.05</v>
      </c>
      <c r="M95" s="4">
        <v>7.91</v>
      </c>
    </row>
    <row r="96" spans="1:13" x14ac:dyDescent="0.25">
      <c r="C96" t="s">
        <v>39</v>
      </c>
      <c r="J96" s="4">
        <f t="shared" ref="J96:K96" si="25">SUM(J94:J95)</f>
        <v>9.31</v>
      </c>
      <c r="K96" s="4">
        <f t="shared" si="25"/>
        <v>1.9300000000000002</v>
      </c>
      <c r="L96" s="4">
        <f>SUM(L94:L95)</f>
        <v>49.5</v>
      </c>
      <c r="M96" s="4">
        <f>SUM(M94:M95)</f>
        <v>43.980000000000004</v>
      </c>
    </row>
    <row r="97" spans="1:13" x14ac:dyDescent="0.25">
      <c r="B97" s="1" t="s">
        <v>76</v>
      </c>
    </row>
    <row r="98" spans="1:13" x14ac:dyDescent="0.25">
      <c r="B98" t="s">
        <v>34</v>
      </c>
    </row>
    <row r="99" spans="1:13" x14ac:dyDescent="0.25">
      <c r="C99" t="s">
        <v>77</v>
      </c>
    </row>
    <row r="100" spans="1:13" x14ac:dyDescent="0.25">
      <c r="C100">
        <v>9470</v>
      </c>
      <c r="D100" t="s">
        <v>81</v>
      </c>
      <c r="J100" s="4">
        <v>0</v>
      </c>
      <c r="K100" s="4">
        <v>0</v>
      </c>
      <c r="L100" s="6"/>
      <c r="M100" s="4">
        <v>-114.57</v>
      </c>
    </row>
    <row r="101" spans="1:13" x14ac:dyDescent="0.25">
      <c r="C101">
        <v>9480</v>
      </c>
      <c r="D101" t="s">
        <v>80</v>
      </c>
      <c r="H101" s="4">
        <v>-18918</v>
      </c>
      <c r="I101" s="4">
        <v>-18917</v>
      </c>
      <c r="J101" s="4">
        <v>-18916.64</v>
      </c>
      <c r="K101" s="4">
        <v>-18916.64</v>
      </c>
      <c r="L101" s="4">
        <v>-18916.64</v>
      </c>
      <c r="M101" s="4">
        <v>-18916.64</v>
      </c>
    </row>
    <row r="102" spans="1:13" x14ac:dyDescent="0.25">
      <c r="C102">
        <v>9490</v>
      </c>
      <c r="D102" t="s">
        <v>79</v>
      </c>
      <c r="H102" s="9"/>
      <c r="J102" s="4">
        <v>-41.52</v>
      </c>
      <c r="K102" s="4">
        <v>-0.25</v>
      </c>
      <c r="L102" s="4">
        <v>-398.75</v>
      </c>
      <c r="M102" s="4">
        <v>-376.44</v>
      </c>
    </row>
    <row r="103" spans="1:13" x14ac:dyDescent="0.25">
      <c r="C103">
        <v>9540</v>
      </c>
      <c r="D103" t="s">
        <v>78</v>
      </c>
      <c r="H103" s="9"/>
      <c r="J103" s="4">
        <v>0</v>
      </c>
      <c r="K103" s="4">
        <v>-0.39</v>
      </c>
      <c r="L103" s="4">
        <v>-26.33</v>
      </c>
      <c r="M103" s="4">
        <v>-43</v>
      </c>
    </row>
    <row r="104" spans="1:13" x14ac:dyDescent="0.25">
      <c r="C104" t="s">
        <v>39</v>
      </c>
      <c r="H104" s="4">
        <f t="shared" ref="H104" si="26">SUM(H100:H103)</f>
        <v>-18918</v>
      </c>
      <c r="I104" s="4">
        <f t="shared" ref="I104:K104" si="27">SUM(I100:I103)</f>
        <v>-18917</v>
      </c>
      <c r="J104" s="4">
        <f t="shared" si="27"/>
        <v>-18958.16</v>
      </c>
      <c r="K104" s="4">
        <f t="shared" si="27"/>
        <v>-18917.28</v>
      </c>
      <c r="L104" s="4">
        <f>SUM(L100:L103)</f>
        <v>-19341.72</v>
      </c>
      <c r="M104" s="4">
        <f>SUM(M100:M103)</f>
        <v>-19450.649999999998</v>
      </c>
    </row>
    <row r="105" spans="1:13" x14ac:dyDescent="0.25">
      <c r="B105" t="s">
        <v>82</v>
      </c>
      <c r="H105" s="5">
        <f t="shared" ref="H105" si="28">H104</f>
        <v>-18918</v>
      </c>
      <c r="I105" s="5">
        <f t="shared" ref="I105:J105" si="29">I104</f>
        <v>-18917</v>
      </c>
      <c r="J105" s="5">
        <f t="shared" si="29"/>
        <v>-18958.16</v>
      </c>
      <c r="K105" s="5">
        <f>K104</f>
        <v>-18917.28</v>
      </c>
      <c r="L105" s="5">
        <f>L104</f>
        <v>-19341.72</v>
      </c>
      <c r="M105" s="5">
        <f>M104</f>
        <v>-19450.649999999998</v>
      </c>
    </row>
    <row r="106" spans="1:13" x14ac:dyDescent="0.25">
      <c r="A106" s="1" t="s">
        <v>83</v>
      </c>
      <c r="H106" s="4">
        <f t="shared" ref="H106" si="30">H96+H105</f>
        <v>-18918</v>
      </c>
      <c r="I106" s="4">
        <f t="shared" ref="I106:J106" si="31">I96+I105</f>
        <v>-18917</v>
      </c>
      <c r="J106" s="4">
        <f t="shared" si="31"/>
        <v>-18948.849999999999</v>
      </c>
      <c r="K106" s="4">
        <f>K96+K105</f>
        <v>-18915.349999999999</v>
      </c>
      <c r="L106" s="4">
        <f>L96+L105</f>
        <v>-19292.22</v>
      </c>
      <c r="M106" s="4">
        <f>M96+M105</f>
        <v>-19406.669999999998</v>
      </c>
    </row>
    <row r="107" spans="1:13" x14ac:dyDescent="0.25">
      <c r="H107" s="9"/>
    </row>
    <row r="108" spans="1:13" x14ac:dyDescent="0.25">
      <c r="A108" s="1" t="s">
        <v>35</v>
      </c>
      <c r="H108" s="4">
        <f t="shared" ref="H108" si="32">H89+H106</f>
        <v>-12568</v>
      </c>
      <c r="I108" s="4">
        <f t="shared" ref="I108:K108" si="33">I89+I106</f>
        <v>8633</v>
      </c>
      <c r="J108" s="4">
        <f t="shared" si="33"/>
        <v>233353.85000000003</v>
      </c>
      <c r="K108" s="4">
        <f t="shared" si="33"/>
        <v>292852.47000000003</v>
      </c>
      <c r="L108" s="4">
        <f>L89+L106</f>
        <v>292516.19999999995</v>
      </c>
      <c r="M108" s="4">
        <f>M89+M106</f>
        <v>183652.83999999997</v>
      </c>
    </row>
    <row r="111" spans="1:13" x14ac:dyDescent="0.25">
      <c r="A111" s="1" t="s">
        <v>84</v>
      </c>
    </row>
    <row r="112" spans="1:13" x14ac:dyDescent="0.25">
      <c r="B112" s="1" t="s">
        <v>36</v>
      </c>
    </row>
    <row r="113" spans="1:17" x14ac:dyDescent="0.25">
      <c r="C113">
        <v>6850</v>
      </c>
      <c r="D113" t="s">
        <v>85</v>
      </c>
      <c r="H113" s="8">
        <v>-47282.12</v>
      </c>
      <c r="I113" s="8">
        <v>-47282.12</v>
      </c>
      <c r="J113" s="4">
        <v>-47282.11</v>
      </c>
      <c r="K113" s="4">
        <v>-47282.12</v>
      </c>
      <c r="L113" s="4">
        <v>-47282.12</v>
      </c>
      <c r="M113" s="4">
        <v>-47282.12</v>
      </c>
    </row>
    <row r="114" spans="1:17" x14ac:dyDescent="0.25">
      <c r="C114">
        <v>6860</v>
      </c>
      <c r="D114" t="s">
        <v>86</v>
      </c>
      <c r="H114" s="9">
        <v>-200000</v>
      </c>
      <c r="I114" s="9">
        <v>-270000</v>
      </c>
      <c r="J114" s="4">
        <v>-206279.65</v>
      </c>
      <c r="K114" s="4">
        <v>-286437.67</v>
      </c>
      <c r="L114" s="4">
        <v>-301513.34000000003</v>
      </c>
      <c r="M114" s="4">
        <v>-317382.46000000002</v>
      </c>
      <c r="O114" s="9"/>
      <c r="P114" s="9"/>
      <c r="Q114" s="9"/>
    </row>
    <row r="115" spans="1:17" x14ac:dyDescent="0.25">
      <c r="C115" t="s">
        <v>39</v>
      </c>
      <c r="H115" s="4">
        <f t="shared" ref="H115:M115" si="34">SUM(H113:H114)</f>
        <v>-247282.12</v>
      </c>
      <c r="I115" s="4">
        <f t="shared" si="34"/>
        <v>-317282.12</v>
      </c>
      <c r="J115" s="4">
        <f t="shared" si="34"/>
        <v>-253561.76</v>
      </c>
      <c r="K115" s="4">
        <f t="shared" si="34"/>
        <v>-333719.78999999998</v>
      </c>
      <c r="L115" s="4">
        <f t="shared" si="34"/>
        <v>-348795.46</v>
      </c>
      <c r="M115" s="4">
        <f t="shared" si="34"/>
        <v>-364664.58</v>
      </c>
    </row>
    <row r="116" spans="1:17" x14ac:dyDescent="0.25">
      <c r="A116" s="1" t="s">
        <v>87</v>
      </c>
      <c r="H116" s="4">
        <f t="shared" ref="H116" si="35">H115</f>
        <v>-247282.12</v>
      </c>
      <c r="I116" s="4">
        <f t="shared" ref="I116:K116" si="36">I115</f>
        <v>-317282.12</v>
      </c>
      <c r="J116" s="4">
        <f t="shared" si="36"/>
        <v>-253561.76</v>
      </c>
      <c r="K116" s="4">
        <f t="shared" si="36"/>
        <v>-333719.78999999998</v>
      </c>
      <c r="L116" s="4">
        <f>L115</f>
        <v>-348795.46</v>
      </c>
      <c r="M116" s="4">
        <f>M115</f>
        <v>-364664.58</v>
      </c>
    </row>
    <row r="117" spans="1:17" x14ac:dyDescent="0.25">
      <c r="H117" s="9"/>
    </row>
    <row r="118" spans="1:17" x14ac:dyDescent="0.25">
      <c r="A118" s="1" t="s">
        <v>88</v>
      </c>
      <c r="H118" s="4">
        <f t="shared" ref="H118:M118" si="37">H108+H116</f>
        <v>-259850.12</v>
      </c>
      <c r="I118" s="4">
        <f t="shared" si="37"/>
        <v>-308649.12</v>
      </c>
      <c r="J118" s="4">
        <f t="shared" si="37"/>
        <v>-20207.909999999974</v>
      </c>
      <c r="K118" s="4">
        <f t="shared" si="37"/>
        <v>-40867.319999999949</v>
      </c>
      <c r="L118" s="4">
        <f t="shared" si="37"/>
        <v>-56279.260000000068</v>
      </c>
      <c r="M118" s="4">
        <f t="shared" si="37"/>
        <v>-181011.74000000005</v>
      </c>
    </row>
    <row r="119" spans="1:17" ht="13.9" customHeight="1" x14ac:dyDescent="0.25">
      <c r="H119" s="9"/>
      <c r="P119">
        <f>253561.76-20954.14-20207</f>
        <v>212400.62</v>
      </c>
    </row>
    <row r="120" spans="1:17" x14ac:dyDescent="0.25">
      <c r="A120" t="s">
        <v>89</v>
      </c>
      <c r="H120" s="9"/>
    </row>
    <row r="121" spans="1:17" x14ac:dyDescent="0.25">
      <c r="A121" t="s">
        <v>90</v>
      </c>
      <c r="H121" s="9">
        <f>-H118</f>
        <v>259850.12</v>
      </c>
      <c r="I121" s="9">
        <f>-I118</f>
        <v>308649.12</v>
      </c>
      <c r="J121" s="4">
        <v>253561.76</v>
      </c>
      <c r="K121" s="8">
        <v>40867</v>
      </c>
      <c r="L121" s="4">
        <f>-L118</f>
        <v>56279.260000000068</v>
      </c>
      <c r="M121" s="4">
        <v>246767.04</v>
      </c>
    </row>
    <row r="122" spans="1:17" x14ac:dyDescent="0.25">
      <c r="A122" t="s">
        <v>89</v>
      </c>
      <c r="H122" s="4">
        <f t="shared" ref="H122:M122" si="38">H121</f>
        <v>259850.12</v>
      </c>
      <c r="I122" s="4">
        <f t="shared" si="38"/>
        <v>308649.12</v>
      </c>
      <c r="J122" s="4">
        <f t="shared" si="38"/>
        <v>253561.76</v>
      </c>
      <c r="K122" s="4">
        <f t="shared" si="38"/>
        <v>40867</v>
      </c>
      <c r="L122" s="4">
        <f t="shared" si="38"/>
        <v>56279.260000000068</v>
      </c>
      <c r="M122" s="4">
        <f t="shared" si="38"/>
        <v>246767.04</v>
      </c>
    </row>
    <row r="123" spans="1:17" x14ac:dyDescent="0.25">
      <c r="I123" s="4"/>
    </row>
    <row r="124" spans="1:17" x14ac:dyDescent="0.25">
      <c r="A124" s="1" t="s">
        <v>106</v>
      </c>
      <c r="I124" s="4"/>
    </row>
    <row r="125" spans="1:17" x14ac:dyDescent="0.25">
      <c r="A125" s="1" t="s">
        <v>107</v>
      </c>
      <c r="I125" s="4"/>
    </row>
    <row r="126" spans="1:17" x14ac:dyDescent="0.25">
      <c r="C126">
        <v>9940</v>
      </c>
      <c r="D126" t="s">
        <v>108</v>
      </c>
      <c r="I126" s="4"/>
      <c r="J126" s="4">
        <v>-20954.14</v>
      </c>
    </row>
    <row r="127" spans="1:17" x14ac:dyDescent="0.25">
      <c r="C127" t="s">
        <v>39</v>
      </c>
      <c r="I127" s="4"/>
      <c r="J127" s="4">
        <f>J126</f>
        <v>-20954.14</v>
      </c>
    </row>
    <row r="128" spans="1:17" x14ac:dyDescent="0.25">
      <c r="A128" s="1" t="s">
        <v>109</v>
      </c>
      <c r="I128" s="4"/>
      <c r="J128" s="4">
        <f>J126</f>
        <v>-20954.14</v>
      </c>
    </row>
    <row r="129" spans="1:13" x14ac:dyDescent="0.25">
      <c r="I129" s="4"/>
    </row>
    <row r="130" spans="1:13" x14ac:dyDescent="0.25">
      <c r="A130" t="s">
        <v>91</v>
      </c>
      <c r="H130" s="12">
        <f t="shared" ref="H130:K130" si="39">H118+H122</f>
        <v>0</v>
      </c>
      <c r="I130" s="12">
        <f t="shared" si="39"/>
        <v>0</v>
      </c>
      <c r="J130" s="12">
        <f>J122+J128+J118</f>
        <v>212399.71000000002</v>
      </c>
      <c r="K130" s="4">
        <f t="shared" si="39"/>
        <v>-0.31999999994877726</v>
      </c>
      <c r="L130" s="6">
        <f>L118+L122</f>
        <v>0</v>
      </c>
      <c r="M130" s="4">
        <f>M118+M122</f>
        <v>65755.299999999959</v>
      </c>
    </row>
    <row r="136" spans="1:13" x14ac:dyDescent="0.25">
      <c r="A136" s="3"/>
    </row>
    <row r="149" spans="1:1" x14ac:dyDescent="0.25">
      <c r="A149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49"/>
  <sheetViews>
    <sheetView topLeftCell="A107" workbookViewId="0">
      <selection activeCell="P11" sqref="P11"/>
    </sheetView>
  </sheetViews>
  <sheetFormatPr defaultRowHeight="15" x14ac:dyDescent="0.25"/>
  <cols>
    <col min="1" max="1" width="4.28515625" customWidth="1"/>
    <col min="2" max="2" width="6.85546875" customWidth="1"/>
    <col min="3" max="3" width="6.7109375" customWidth="1"/>
    <col min="8" max="8" width="10.28515625" style="9" customWidth="1"/>
    <col min="9" max="9" width="11.28515625" style="4" customWidth="1"/>
    <col min="10" max="10" width="12.42578125" style="4" customWidth="1"/>
    <col min="11" max="11" width="10.85546875" style="4" customWidth="1"/>
    <col min="12" max="12" width="10.28515625" style="4" bestFit="1" customWidth="1"/>
    <col min="14" max="14" width="14.28515625" bestFit="1" customWidth="1"/>
    <col min="15" max="15" width="9.28515625" bestFit="1" customWidth="1"/>
    <col min="16" max="16" width="10.28515625" bestFit="1" customWidth="1"/>
    <col min="19" max="19" width="12.7109375" bestFit="1" customWidth="1"/>
  </cols>
  <sheetData>
    <row r="1" spans="1:19" x14ac:dyDescent="0.25">
      <c r="A1" t="s">
        <v>0</v>
      </c>
    </row>
    <row r="2" spans="1:19" x14ac:dyDescent="0.25">
      <c r="A2" t="s">
        <v>1</v>
      </c>
      <c r="H2" s="9" t="s">
        <v>95</v>
      </c>
      <c r="I2" s="4" t="s">
        <v>103</v>
      </c>
      <c r="J2" s="4" t="s">
        <v>96</v>
      </c>
      <c r="K2" s="4" t="s">
        <v>26</v>
      </c>
      <c r="L2" s="4" t="s">
        <v>27</v>
      </c>
    </row>
    <row r="4" spans="1:19" x14ac:dyDescent="0.25">
      <c r="A4" s="1" t="s">
        <v>29</v>
      </c>
    </row>
    <row r="5" spans="1:19" x14ac:dyDescent="0.25">
      <c r="B5" s="1" t="s">
        <v>2</v>
      </c>
    </row>
    <row r="6" spans="1:19" ht="30" x14ac:dyDescent="0.25">
      <c r="C6" t="s">
        <v>3</v>
      </c>
      <c r="N6" t="s">
        <v>98</v>
      </c>
      <c r="P6" s="11" t="s">
        <v>102</v>
      </c>
      <c r="Q6" t="s">
        <v>100</v>
      </c>
    </row>
    <row r="7" spans="1:19" x14ac:dyDescent="0.25">
      <c r="C7">
        <v>3000</v>
      </c>
      <c r="D7" t="s">
        <v>37</v>
      </c>
      <c r="H7" s="13">
        <f>Q7</f>
        <v>16000</v>
      </c>
      <c r="I7" s="4">
        <v>129302.39999999999</v>
      </c>
      <c r="J7" s="4">
        <v>189707</v>
      </c>
      <c r="K7" s="4">
        <v>195921.36</v>
      </c>
      <c r="L7" s="4">
        <v>169193.4</v>
      </c>
      <c r="N7" s="10">
        <v>1600000</v>
      </c>
      <c r="O7" t="s">
        <v>97</v>
      </c>
      <c r="P7">
        <f>0.1/10</f>
        <v>0.01</v>
      </c>
      <c r="Q7">
        <f>N7*P7</f>
        <v>16000</v>
      </c>
      <c r="S7" s="16"/>
    </row>
    <row r="8" spans="1:19" x14ac:dyDescent="0.25">
      <c r="C8">
        <v>3010</v>
      </c>
      <c r="D8" t="s">
        <v>38</v>
      </c>
      <c r="H8" s="13">
        <f>Q10</f>
        <v>25000</v>
      </c>
      <c r="I8" s="4">
        <v>199057.44</v>
      </c>
      <c r="J8" s="4">
        <v>297560</v>
      </c>
      <c r="K8" s="4">
        <v>301353.12</v>
      </c>
      <c r="L8" s="4">
        <v>248644.79</v>
      </c>
      <c r="N8" t="s">
        <v>99</v>
      </c>
    </row>
    <row r="9" spans="1:19" x14ac:dyDescent="0.25">
      <c r="C9">
        <v>3040</v>
      </c>
      <c r="D9" t="s">
        <v>104</v>
      </c>
      <c r="H9" s="13"/>
      <c r="I9" s="4">
        <v>10400</v>
      </c>
    </row>
    <row r="10" spans="1:19" x14ac:dyDescent="0.25">
      <c r="C10" t="s">
        <v>39</v>
      </c>
      <c r="H10" s="14">
        <f>H7+H8</f>
        <v>41000</v>
      </c>
      <c r="I10" s="7">
        <f>SUM(I7:I9)</f>
        <v>338759.83999999997</v>
      </c>
      <c r="J10" s="7">
        <f>J7+J8</f>
        <v>487267</v>
      </c>
      <c r="K10" s="7">
        <f>SUM(K7:K8)</f>
        <v>497274.48</v>
      </c>
      <c r="L10" s="7">
        <f>SUM(L7:L8)</f>
        <v>417838.19</v>
      </c>
      <c r="N10">
        <v>2500000</v>
      </c>
      <c r="O10" t="s">
        <v>97</v>
      </c>
      <c r="P10">
        <f>0.1/10</f>
        <v>0.01</v>
      </c>
      <c r="Q10">
        <f>N10*P10</f>
        <v>25000</v>
      </c>
      <c r="S10" s="9"/>
    </row>
    <row r="11" spans="1:19" x14ac:dyDescent="0.25">
      <c r="B11" s="1" t="s">
        <v>40</v>
      </c>
      <c r="H11" s="15">
        <f>H10</f>
        <v>41000</v>
      </c>
      <c r="I11" s="4">
        <f>I10</f>
        <v>338759.83999999997</v>
      </c>
      <c r="J11" s="4">
        <f>J10</f>
        <v>487267</v>
      </c>
      <c r="K11" s="4">
        <f t="shared" ref="K11:L11" si="0">K10</f>
        <v>497274.48</v>
      </c>
      <c r="L11" s="4">
        <f t="shared" si="0"/>
        <v>417838.19</v>
      </c>
    </row>
    <row r="12" spans="1:19" x14ac:dyDescent="0.25">
      <c r="B12" t="s">
        <v>41</v>
      </c>
      <c r="H12" s="13"/>
    </row>
    <row r="13" spans="1:19" x14ac:dyDescent="0.25">
      <c r="C13">
        <v>3654</v>
      </c>
      <c r="D13" t="s">
        <v>42</v>
      </c>
      <c r="H13" s="13"/>
      <c r="K13" s="6"/>
      <c r="L13" s="4">
        <v>18474.759999999998</v>
      </c>
      <c r="S13" s="17"/>
    </row>
    <row r="14" spans="1:19" x14ac:dyDescent="0.25">
      <c r="D14" t="s">
        <v>110</v>
      </c>
      <c r="H14" s="13"/>
      <c r="I14" s="4">
        <v>75864.149999999994</v>
      </c>
      <c r="K14" s="6"/>
      <c r="S14" s="17"/>
    </row>
    <row r="15" spans="1:19" x14ac:dyDescent="0.25">
      <c r="C15" t="s">
        <v>39</v>
      </c>
    </row>
    <row r="16" spans="1:19" x14ac:dyDescent="0.25">
      <c r="B16" t="s">
        <v>43</v>
      </c>
      <c r="K16" s="6">
        <v>0</v>
      </c>
    </row>
    <row r="17" spans="1:12" x14ac:dyDescent="0.25">
      <c r="H17" s="5"/>
      <c r="I17" s="5"/>
      <c r="J17" s="5"/>
      <c r="K17" s="5"/>
      <c r="L17" s="5"/>
    </row>
    <row r="18" spans="1:12" x14ac:dyDescent="0.25">
      <c r="A18" s="1" t="s">
        <v>44</v>
      </c>
      <c r="H18" s="4">
        <f>H10+H13</f>
        <v>41000</v>
      </c>
      <c r="I18" s="4">
        <f>I11+I14</f>
        <v>414623.99</v>
      </c>
      <c r="J18" s="4">
        <f>J10+J13</f>
        <v>487267</v>
      </c>
      <c r="K18" s="4">
        <f>K10+K13</f>
        <v>497274.48</v>
      </c>
      <c r="L18" s="4">
        <f>L10+L13</f>
        <v>436312.95</v>
      </c>
    </row>
    <row r="20" spans="1:12" x14ac:dyDescent="0.25">
      <c r="A20" s="1" t="s">
        <v>28</v>
      </c>
      <c r="B20" s="1"/>
    </row>
    <row r="21" spans="1:12" x14ac:dyDescent="0.25">
      <c r="A21" s="1" t="s">
        <v>67</v>
      </c>
    </row>
    <row r="22" spans="1:12" x14ac:dyDescent="0.25">
      <c r="B22" s="1" t="s">
        <v>4</v>
      </c>
    </row>
    <row r="23" spans="1:12" x14ac:dyDescent="0.25">
      <c r="C23" s="1" t="s">
        <v>5</v>
      </c>
    </row>
    <row r="24" spans="1:12" x14ac:dyDescent="0.25">
      <c r="C24">
        <v>5000</v>
      </c>
      <c r="D24" t="s">
        <v>6</v>
      </c>
      <c r="H24" s="9">
        <v>-5000</v>
      </c>
      <c r="I24" s="4">
        <v>-5280</v>
      </c>
      <c r="J24" s="4">
        <v>-5280</v>
      </c>
      <c r="K24" s="4">
        <v>-6280</v>
      </c>
      <c r="L24" s="4">
        <v>-4800</v>
      </c>
    </row>
    <row r="25" spans="1:12" x14ac:dyDescent="0.25">
      <c r="C25">
        <v>5200</v>
      </c>
      <c r="D25" t="s">
        <v>46</v>
      </c>
      <c r="H25" s="9">
        <v>-5000</v>
      </c>
      <c r="I25" s="4">
        <v>-3266</v>
      </c>
      <c r="J25" s="4">
        <v>-2668</v>
      </c>
      <c r="K25" s="4">
        <v>-4374</v>
      </c>
      <c r="L25" s="4">
        <v>-2676.31</v>
      </c>
    </row>
    <row r="26" spans="1:12" x14ac:dyDescent="0.25">
      <c r="C26" t="s">
        <v>39</v>
      </c>
      <c r="H26" s="4">
        <f t="shared" ref="H26:J26" si="1">H24+H25</f>
        <v>-10000</v>
      </c>
      <c r="I26" s="4">
        <f t="shared" si="1"/>
        <v>-8546</v>
      </c>
      <c r="J26" s="4">
        <f t="shared" si="1"/>
        <v>-7948</v>
      </c>
      <c r="K26" s="4">
        <f>K24+K25</f>
        <v>-10654</v>
      </c>
      <c r="L26" s="4">
        <f>L24+L25</f>
        <v>-7476.3099999999995</v>
      </c>
    </row>
    <row r="27" spans="1:12" x14ac:dyDescent="0.25">
      <c r="C27" s="1" t="s">
        <v>45</v>
      </c>
      <c r="H27" s="4">
        <f t="shared" ref="H27:J27" si="2">H26</f>
        <v>-10000</v>
      </c>
      <c r="I27" s="4">
        <f t="shared" si="2"/>
        <v>-8546</v>
      </c>
      <c r="J27" s="4">
        <f t="shared" si="2"/>
        <v>-7948</v>
      </c>
      <c r="K27" s="4">
        <f>K26</f>
        <v>-10654</v>
      </c>
      <c r="L27" s="4">
        <f>L26</f>
        <v>-7476.3099999999995</v>
      </c>
    </row>
    <row r="28" spans="1:12" x14ac:dyDescent="0.25">
      <c r="B28" s="1" t="s">
        <v>7</v>
      </c>
    </row>
    <row r="29" spans="1:12" x14ac:dyDescent="0.25">
      <c r="C29" t="s">
        <v>8</v>
      </c>
    </row>
    <row r="30" spans="1:12" x14ac:dyDescent="0.25">
      <c r="C30">
        <v>6100</v>
      </c>
      <c r="D30" t="s">
        <v>9</v>
      </c>
      <c r="H30" s="9">
        <v>-35000</v>
      </c>
      <c r="I30" s="4">
        <v>-38349.339999999997</v>
      </c>
      <c r="J30" s="4">
        <v>-34887</v>
      </c>
      <c r="K30" s="4">
        <v>-28548.44</v>
      </c>
      <c r="L30" s="4">
        <v>-59997.97</v>
      </c>
    </row>
    <row r="31" spans="1:12" x14ac:dyDescent="0.25">
      <c r="C31">
        <v>6130</v>
      </c>
      <c r="D31" t="s">
        <v>10</v>
      </c>
      <c r="H31" s="9">
        <v>-1500</v>
      </c>
      <c r="I31" s="4">
        <v>-1057.8800000000001</v>
      </c>
      <c r="J31" s="4">
        <v>-1013</v>
      </c>
      <c r="K31" s="4">
        <v>-1816.48</v>
      </c>
      <c r="L31" s="4">
        <v>-822.98</v>
      </c>
    </row>
    <row r="32" spans="1:12" x14ac:dyDescent="0.25">
      <c r="C32">
        <v>6140</v>
      </c>
      <c r="D32" t="s">
        <v>47</v>
      </c>
      <c r="H32" s="9">
        <v>400</v>
      </c>
      <c r="I32" s="4">
        <v>19.54</v>
      </c>
      <c r="J32" s="4">
        <v>378</v>
      </c>
      <c r="K32" s="4">
        <v>457.02</v>
      </c>
      <c r="L32" s="4">
        <v>325.69</v>
      </c>
    </row>
    <row r="33" spans="1:12" x14ac:dyDescent="0.25">
      <c r="C33" t="s">
        <v>39</v>
      </c>
      <c r="H33" s="4">
        <f t="shared" ref="H33:J33" si="3">SUM(H30:H32)</f>
        <v>-36100</v>
      </c>
      <c r="I33" s="4">
        <f t="shared" si="3"/>
        <v>-39387.679999999993</v>
      </c>
      <c r="J33" s="4">
        <f t="shared" si="3"/>
        <v>-35522</v>
      </c>
      <c r="K33" s="4">
        <f>SUM(K30:K32)</f>
        <v>-29907.899999999998</v>
      </c>
      <c r="L33" s="4">
        <f>SUM(L30:L32)</f>
        <v>-60495.26</v>
      </c>
    </row>
    <row r="34" spans="1:12" x14ac:dyDescent="0.25">
      <c r="C34" t="s">
        <v>48</v>
      </c>
      <c r="H34" s="4">
        <f t="shared" ref="H34:J34" si="4">H33</f>
        <v>-36100</v>
      </c>
      <c r="I34" s="4">
        <f t="shared" si="4"/>
        <v>-39387.679999999993</v>
      </c>
      <c r="J34" s="4">
        <f t="shared" si="4"/>
        <v>-35522</v>
      </c>
      <c r="K34" s="4">
        <f>K33</f>
        <v>-29907.899999999998</v>
      </c>
      <c r="L34" s="4">
        <f>L33</f>
        <v>-60495.26</v>
      </c>
    </row>
    <row r="35" spans="1:12" x14ac:dyDescent="0.25">
      <c r="C35" t="s">
        <v>11</v>
      </c>
    </row>
    <row r="36" spans="1:12" x14ac:dyDescent="0.25">
      <c r="C36">
        <v>6300</v>
      </c>
      <c r="D36" t="s">
        <v>49</v>
      </c>
      <c r="H36" s="9">
        <v>-100</v>
      </c>
      <c r="I36" s="4">
        <v>-64</v>
      </c>
      <c r="J36" s="4">
        <v>-35</v>
      </c>
      <c r="K36" s="4">
        <v>-78.7</v>
      </c>
      <c r="L36" s="4">
        <v>-119.32</v>
      </c>
    </row>
    <row r="37" spans="1:12" x14ac:dyDescent="0.25">
      <c r="C37">
        <v>6410</v>
      </c>
      <c r="D37" t="s">
        <v>12</v>
      </c>
      <c r="H37" s="9">
        <v>-100</v>
      </c>
      <c r="I37" s="4">
        <v>-267.29000000000002</v>
      </c>
      <c r="J37" s="4">
        <v>-98</v>
      </c>
      <c r="K37" s="4">
        <v>-162.71</v>
      </c>
      <c r="L37" s="4">
        <v>-77.06</v>
      </c>
    </row>
    <row r="38" spans="1:12" x14ac:dyDescent="0.25">
      <c r="C38">
        <v>6420</v>
      </c>
      <c r="D38" t="s">
        <v>50</v>
      </c>
      <c r="H38" s="9">
        <v>100</v>
      </c>
      <c r="I38" s="4">
        <v>81.42</v>
      </c>
      <c r="J38" s="4">
        <v>105</v>
      </c>
      <c r="K38" s="4">
        <v>122.79</v>
      </c>
      <c r="L38" s="4">
        <v>64.73</v>
      </c>
    </row>
    <row r="39" spans="1:12" x14ac:dyDescent="0.25">
      <c r="C39" t="s">
        <v>39</v>
      </c>
      <c r="H39" s="4">
        <f t="shared" ref="H39:J39" si="5">SUM(H36:H38)</f>
        <v>-100</v>
      </c>
      <c r="I39" s="4">
        <f t="shared" si="5"/>
        <v>-249.87</v>
      </c>
      <c r="J39" s="4">
        <f t="shared" si="5"/>
        <v>-28</v>
      </c>
      <c r="K39" s="4">
        <f>SUM(K36:K38)</f>
        <v>-118.62000000000002</v>
      </c>
      <c r="L39" s="4">
        <f>SUM(L36:L38)</f>
        <v>-131.64999999999998</v>
      </c>
    </row>
    <row r="40" spans="1:12" x14ac:dyDescent="0.25">
      <c r="C40" t="s">
        <v>51</v>
      </c>
      <c r="H40" s="5">
        <f t="shared" ref="H40:J40" si="6">H34+H39</f>
        <v>-36200</v>
      </c>
      <c r="I40" s="5">
        <f t="shared" si="6"/>
        <v>-39637.549999999996</v>
      </c>
      <c r="J40" s="5">
        <f t="shared" si="6"/>
        <v>-35550</v>
      </c>
      <c r="K40" s="5">
        <f>K34+K39</f>
        <v>-30026.519999999997</v>
      </c>
      <c r="L40" s="5">
        <f>L34+L39</f>
        <v>-60626.91</v>
      </c>
    </row>
    <row r="41" spans="1:12" x14ac:dyDescent="0.25">
      <c r="A41" s="1" t="s">
        <v>52</v>
      </c>
      <c r="C41" s="2"/>
      <c r="H41" s="4">
        <f t="shared" ref="H41:J41" si="7">H27+H40</f>
        <v>-46200</v>
      </c>
      <c r="I41" s="4">
        <f t="shared" si="7"/>
        <v>-48183.549999999996</v>
      </c>
      <c r="J41" s="4">
        <f t="shared" si="7"/>
        <v>-43498</v>
      </c>
      <c r="K41" s="4">
        <f>K27+K40</f>
        <v>-40680.519999999997</v>
      </c>
      <c r="L41" s="4">
        <f>L27+L40</f>
        <v>-68103.22</v>
      </c>
    </row>
    <row r="43" spans="1:12" x14ac:dyDescent="0.25">
      <c r="A43" s="1" t="s">
        <v>53</v>
      </c>
      <c r="I43" s="4" t="s">
        <v>103</v>
      </c>
      <c r="J43" s="4" t="s">
        <v>96</v>
      </c>
      <c r="K43" s="4" t="s">
        <v>26</v>
      </c>
      <c r="L43" s="4" t="s">
        <v>27</v>
      </c>
    </row>
    <row r="44" spans="1:12" x14ac:dyDescent="0.25">
      <c r="B44" s="1" t="s">
        <v>13</v>
      </c>
    </row>
    <row r="45" spans="1:12" x14ac:dyDescent="0.25">
      <c r="C45">
        <v>8370</v>
      </c>
      <c r="D45" t="s">
        <v>15</v>
      </c>
      <c r="H45" s="9">
        <v>-2000</v>
      </c>
      <c r="I45" s="4">
        <v>-16731.63</v>
      </c>
      <c r="J45" s="4">
        <v>-372.1</v>
      </c>
      <c r="K45" s="4">
        <v>-3204.8</v>
      </c>
      <c r="L45" s="4">
        <v>-9944.31</v>
      </c>
    </row>
    <row r="46" spans="1:12" x14ac:dyDescent="0.25">
      <c r="C46">
        <v>8374</v>
      </c>
      <c r="D46" t="s">
        <v>14</v>
      </c>
      <c r="H46" s="9">
        <v>-200</v>
      </c>
      <c r="I46" s="4">
        <v>0</v>
      </c>
      <c r="J46" s="4">
        <v>-43.45</v>
      </c>
      <c r="K46" s="4">
        <v>-223.77</v>
      </c>
      <c r="L46" s="4">
        <v>-222.89</v>
      </c>
    </row>
    <row r="47" spans="1:12" x14ac:dyDescent="0.25">
      <c r="C47">
        <v>8380</v>
      </c>
      <c r="D47" t="s">
        <v>16</v>
      </c>
      <c r="H47" s="9">
        <v>-2000</v>
      </c>
      <c r="I47" s="4">
        <v>0</v>
      </c>
      <c r="J47" s="4">
        <v>-1571.36</v>
      </c>
    </row>
    <row r="48" spans="1:12" x14ac:dyDescent="0.25">
      <c r="C48">
        <v>83801</v>
      </c>
      <c r="D48" t="s">
        <v>17</v>
      </c>
      <c r="K48" s="6"/>
      <c r="L48" s="4">
        <v>-25.21</v>
      </c>
    </row>
    <row r="49" spans="3:12" x14ac:dyDescent="0.25">
      <c r="C49">
        <v>8390</v>
      </c>
      <c r="D49" t="s">
        <v>18</v>
      </c>
      <c r="K49" s="6"/>
      <c r="L49" s="6"/>
    </row>
    <row r="50" spans="3:12" x14ac:dyDescent="0.25">
      <c r="C50">
        <v>8410</v>
      </c>
      <c r="D50" t="s">
        <v>19</v>
      </c>
      <c r="H50" s="9">
        <v>-200</v>
      </c>
      <c r="I50" s="4">
        <v>0</v>
      </c>
      <c r="J50" s="4">
        <v>-44.1</v>
      </c>
      <c r="K50" s="4">
        <v>-529.33000000000004</v>
      </c>
      <c r="L50" s="4">
        <v>-1819.09</v>
      </c>
    </row>
    <row r="51" spans="3:12" x14ac:dyDescent="0.25">
      <c r="C51">
        <v>8424</v>
      </c>
      <c r="D51" t="s">
        <v>20</v>
      </c>
      <c r="H51" s="9">
        <v>-150</v>
      </c>
      <c r="I51" s="4">
        <v>-121.1</v>
      </c>
      <c r="J51" s="4">
        <v>-121.1</v>
      </c>
      <c r="K51" s="4">
        <v>-121.1</v>
      </c>
      <c r="L51" s="4">
        <v>-121.1</v>
      </c>
    </row>
    <row r="52" spans="3:12" x14ac:dyDescent="0.25">
      <c r="C52">
        <v>8430</v>
      </c>
      <c r="D52" t="s">
        <v>54</v>
      </c>
      <c r="K52" s="4">
        <v>-17.57</v>
      </c>
      <c r="L52" s="4">
        <v>-19.510000000000002</v>
      </c>
    </row>
    <row r="53" spans="3:12" x14ac:dyDescent="0.25">
      <c r="C53">
        <v>8434</v>
      </c>
      <c r="D53" t="s">
        <v>55</v>
      </c>
      <c r="H53" s="9">
        <v>-300</v>
      </c>
      <c r="I53" s="4">
        <v>-263.36</v>
      </c>
      <c r="J53" s="4">
        <v>-259.47000000000003</v>
      </c>
      <c r="K53" s="4">
        <v>-275.19</v>
      </c>
      <c r="L53" s="4">
        <v>-253.15</v>
      </c>
    </row>
    <row r="54" spans="3:12" x14ac:dyDescent="0.25">
      <c r="C54">
        <v>84344</v>
      </c>
      <c r="D54" t="s">
        <v>54</v>
      </c>
      <c r="K54" s="6"/>
      <c r="L54" s="4">
        <v>-581.4</v>
      </c>
    </row>
    <row r="55" spans="3:12" x14ac:dyDescent="0.25">
      <c r="C55">
        <v>8444</v>
      </c>
      <c r="D55" t="s">
        <v>21</v>
      </c>
      <c r="H55" s="9">
        <v>-700</v>
      </c>
      <c r="I55" s="4">
        <v>-627.19000000000005</v>
      </c>
      <c r="J55" s="4">
        <f>-611.6</f>
        <v>-611.6</v>
      </c>
      <c r="K55" s="4">
        <v>-622.70000000000005</v>
      </c>
      <c r="L55" s="4">
        <v>-671.41</v>
      </c>
    </row>
    <row r="56" spans="3:12" x14ac:dyDescent="0.25">
      <c r="C56">
        <v>8470</v>
      </c>
      <c r="D56" t="s">
        <v>94</v>
      </c>
      <c r="H56" s="13">
        <v>-85000</v>
      </c>
      <c r="I56" s="4">
        <f>-54670.61-58</f>
        <v>-54728.61</v>
      </c>
      <c r="J56" s="4">
        <v>-66494.62</v>
      </c>
      <c r="K56" s="4">
        <v>-77669.440000000002</v>
      </c>
      <c r="L56" s="4">
        <v>-78509.070000000007</v>
      </c>
    </row>
    <row r="57" spans="3:12" x14ac:dyDescent="0.25">
      <c r="C57">
        <v>8480</v>
      </c>
      <c r="D57" t="s">
        <v>56</v>
      </c>
      <c r="H57" s="9">
        <v>-500</v>
      </c>
      <c r="K57" s="4">
        <v>-208.44</v>
      </c>
      <c r="L57" s="6"/>
    </row>
    <row r="58" spans="3:12" x14ac:dyDescent="0.25">
      <c r="C58">
        <v>8490</v>
      </c>
      <c r="D58" t="s">
        <v>22</v>
      </c>
      <c r="H58" s="9">
        <v>-300</v>
      </c>
      <c r="I58" s="4">
        <v>-1766.03</v>
      </c>
      <c r="J58" s="4">
        <v>0</v>
      </c>
      <c r="K58" s="4">
        <v>-176.43</v>
      </c>
      <c r="L58" s="4">
        <v>-1303.0999999999999</v>
      </c>
    </row>
    <row r="59" spans="3:12" x14ac:dyDescent="0.25">
      <c r="C59">
        <v>84900</v>
      </c>
      <c r="D59" t="s">
        <v>57</v>
      </c>
      <c r="K59" s="6"/>
      <c r="L59" s="4">
        <v>-878.23</v>
      </c>
    </row>
    <row r="60" spans="3:12" x14ac:dyDescent="0.25">
      <c r="C60">
        <v>8492</v>
      </c>
      <c r="D60" t="s">
        <v>58</v>
      </c>
      <c r="K60" s="6"/>
      <c r="L60" s="4">
        <v>-192.73</v>
      </c>
    </row>
    <row r="61" spans="3:12" x14ac:dyDescent="0.25">
      <c r="C61">
        <v>8494</v>
      </c>
      <c r="D61" t="s">
        <v>59</v>
      </c>
      <c r="H61" s="9">
        <v>-500</v>
      </c>
      <c r="J61" s="4">
        <v>-518</v>
      </c>
      <c r="K61" s="4">
        <v>-515.01</v>
      </c>
      <c r="L61" s="6"/>
    </row>
    <row r="62" spans="3:12" x14ac:dyDescent="0.25">
      <c r="C62">
        <v>8504</v>
      </c>
      <c r="D62" t="s">
        <v>60</v>
      </c>
      <c r="K62" s="6"/>
      <c r="L62" s="4">
        <v>-7064</v>
      </c>
    </row>
    <row r="63" spans="3:12" x14ac:dyDescent="0.25">
      <c r="C63">
        <v>8514</v>
      </c>
      <c r="D63" t="s">
        <v>23</v>
      </c>
      <c r="H63" s="9">
        <v>-300</v>
      </c>
      <c r="I63" s="4">
        <v>-458.28</v>
      </c>
      <c r="J63" s="4">
        <v>-170</v>
      </c>
      <c r="K63" s="4">
        <v>-284.77999999999997</v>
      </c>
      <c r="L63" s="4">
        <v>-198.41</v>
      </c>
    </row>
    <row r="64" spans="3:12" x14ac:dyDescent="0.25">
      <c r="C64">
        <v>8540</v>
      </c>
      <c r="D64" t="s">
        <v>24</v>
      </c>
      <c r="H64" s="9">
        <v>-7500</v>
      </c>
      <c r="I64" s="4">
        <v>-6858.44</v>
      </c>
      <c r="J64" s="4">
        <v>-5499.33</v>
      </c>
      <c r="K64" s="4">
        <v>-7565.33</v>
      </c>
      <c r="L64" s="4">
        <v>-7463.31</v>
      </c>
    </row>
    <row r="65" spans="1:12" x14ac:dyDescent="0.25">
      <c r="C65">
        <v>8550</v>
      </c>
      <c r="D65" t="s">
        <v>92</v>
      </c>
      <c r="H65" s="9">
        <v>-200</v>
      </c>
      <c r="J65" s="4">
        <v>-146.47999999999999</v>
      </c>
      <c r="K65" s="6"/>
      <c r="L65" s="4">
        <v>-659.7</v>
      </c>
    </row>
    <row r="66" spans="1:12" x14ac:dyDescent="0.25">
      <c r="C66">
        <v>8564</v>
      </c>
      <c r="D66" t="s">
        <v>61</v>
      </c>
      <c r="H66" s="9">
        <v>-200</v>
      </c>
      <c r="I66" s="4">
        <v>-389.65</v>
      </c>
      <c r="J66" s="4">
        <v>-240.4</v>
      </c>
      <c r="K66" s="6"/>
      <c r="L66" s="4">
        <v>-435.17</v>
      </c>
    </row>
    <row r="67" spans="1:12" x14ac:dyDescent="0.25">
      <c r="C67">
        <v>8620</v>
      </c>
      <c r="D67" t="s">
        <v>62</v>
      </c>
      <c r="H67" s="9">
        <v>-5000</v>
      </c>
      <c r="I67" s="4">
        <v>-2250</v>
      </c>
      <c r="J67" s="4">
        <v>-3500</v>
      </c>
      <c r="K67" s="4">
        <v>-5199.5</v>
      </c>
      <c r="L67" s="4">
        <v>-6137.05</v>
      </c>
    </row>
    <row r="68" spans="1:12" x14ac:dyDescent="0.25">
      <c r="B68" s="1"/>
      <c r="C68" t="s">
        <v>39</v>
      </c>
      <c r="H68" s="5">
        <f t="shared" ref="H68:J68" si="8">SUM(H45:H67)</f>
        <v>-105050</v>
      </c>
      <c r="I68" s="5">
        <f t="shared" si="8"/>
        <v>-84194.29</v>
      </c>
      <c r="J68" s="5">
        <f t="shared" si="8"/>
        <v>-79592.00999999998</v>
      </c>
      <c r="K68" s="5">
        <f>SUM(K45:K67)</f>
        <v>-96613.389999999985</v>
      </c>
      <c r="L68" s="5">
        <f>SUM(L45:L67)</f>
        <v>-116498.84</v>
      </c>
    </row>
    <row r="69" spans="1:12" x14ac:dyDescent="0.25">
      <c r="A69" s="1" t="s">
        <v>63</v>
      </c>
      <c r="B69" s="1"/>
      <c r="H69" s="4">
        <f t="shared" ref="H69:J69" si="9">H68</f>
        <v>-105050</v>
      </c>
      <c r="I69" s="4">
        <f t="shared" si="9"/>
        <v>-84194.29</v>
      </c>
      <c r="J69" s="4">
        <f t="shared" si="9"/>
        <v>-79592.00999999998</v>
      </c>
      <c r="K69" s="4">
        <f>K68</f>
        <v>-96613.389999999985</v>
      </c>
      <c r="L69" s="4">
        <f>L68</f>
        <v>-116498.84</v>
      </c>
    </row>
    <row r="70" spans="1:12" x14ac:dyDescent="0.25">
      <c r="B70" s="1"/>
    </row>
    <row r="71" spans="1:12" x14ac:dyDescent="0.25">
      <c r="A71" s="1" t="s">
        <v>64</v>
      </c>
      <c r="B71" s="1"/>
    </row>
    <row r="72" spans="1:12" x14ac:dyDescent="0.25">
      <c r="B72" s="1" t="s">
        <v>25</v>
      </c>
    </row>
    <row r="73" spans="1:12" x14ac:dyDescent="0.25">
      <c r="B73" s="1"/>
      <c r="C73">
        <v>4000</v>
      </c>
      <c r="D73" t="s">
        <v>30</v>
      </c>
    </row>
    <row r="74" spans="1:12" x14ac:dyDescent="0.25">
      <c r="C74">
        <v>4001</v>
      </c>
      <c r="D74" t="s">
        <v>65</v>
      </c>
      <c r="H74" s="9">
        <v>-200</v>
      </c>
      <c r="I74" s="4">
        <v>-230.74</v>
      </c>
      <c r="J74" s="4">
        <v>-187.91</v>
      </c>
      <c r="K74" s="4">
        <v>-62.08</v>
      </c>
      <c r="L74" s="4">
        <v>-48.15</v>
      </c>
    </row>
    <row r="75" spans="1:12" x14ac:dyDescent="0.25">
      <c r="C75">
        <v>4050</v>
      </c>
      <c r="D75" t="s">
        <v>31</v>
      </c>
      <c r="H75" s="9">
        <v>-25000</v>
      </c>
      <c r="I75" s="4">
        <v>-27853.47</v>
      </c>
      <c r="J75" s="4">
        <v>-51467.14</v>
      </c>
      <c r="K75" s="4">
        <v>-47356.29</v>
      </c>
      <c r="L75" s="4">
        <v>-46325.25</v>
      </c>
    </row>
    <row r="76" spans="1:12" x14ac:dyDescent="0.25">
      <c r="C76">
        <v>4460</v>
      </c>
      <c r="D76" t="s">
        <v>66</v>
      </c>
      <c r="K76" s="6"/>
      <c r="L76" s="4">
        <v>-1031</v>
      </c>
    </row>
    <row r="77" spans="1:12" x14ac:dyDescent="0.25">
      <c r="C77" t="s">
        <v>39</v>
      </c>
      <c r="H77" s="5">
        <f t="shared" ref="H77:I77" si="10">SUM(H74:H76)</f>
        <v>-25200</v>
      </c>
      <c r="I77" s="5">
        <f t="shared" si="10"/>
        <v>-28084.210000000003</v>
      </c>
      <c r="J77" s="5">
        <f>SUM(J73:J76)</f>
        <v>-51655.05</v>
      </c>
      <c r="K77" s="5">
        <f>SUM(K73:K76)</f>
        <v>-47418.37</v>
      </c>
      <c r="L77" s="5">
        <f t="shared" ref="L77" si="11">SUM(L73:L76)</f>
        <v>-47404.4</v>
      </c>
    </row>
    <row r="78" spans="1:12" x14ac:dyDescent="0.25">
      <c r="A78" s="1" t="s">
        <v>68</v>
      </c>
      <c r="H78" s="4">
        <f t="shared" ref="H78:L78" si="12">H77</f>
        <v>-25200</v>
      </c>
      <c r="I78" s="4">
        <f t="shared" si="12"/>
        <v>-28084.210000000003</v>
      </c>
      <c r="J78" s="4">
        <f t="shared" si="12"/>
        <v>-51655.05</v>
      </c>
      <c r="K78" s="4">
        <f t="shared" si="12"/>
        <v>-47418.37</v>
      </c>
      <c r="L78" s="4">
        <f t="shared" si="12"/>
        <v>-47404.4</v>
      </c>
    </row>
    <row r="79" spans="1:12" x14ac:dyDescent="0.25">
      <c r="A79" s="1"/>
    </row>
    <row r="80" spans="1:12" x14ac:dyDescent="0.25">
      <c r="A80" s="1" t="s">
        <v>69</v>
      </c>
    </row>
    <row r="81" spans="1:12" x14ac:dyDescent="0.25">
      <c r="B81" s="1" t="s">
        <v>32</v>
      </c>
    </row>
    <row r="82" spans="1:12" x14ac:dyDescent="0.25">
      <c r="C82">
        <v>8754</v>
      </c>
      <c r="D82" t="s">
        <v>70</v>
      </c>
      <c r="H82" s="9">
        <v>-1000</v>
      </c>
      <c r="I82" s="4">
        <v>-1279.52</v>
      </c>
      <c r="J82" s="4">
        <v>-754.12</v>
      </c>
      <c r="K82" s="4">
        <v>-753.78</v>
      </c>
      <c r="L82" s="4">
        <v>-1246.98</v>
      </c>
    </row>
    <row r="83" spans="1:12" x14ac:dyDescent="0.25">
      <c r="C83">
        <v>8774</v>
      </c>
      <c r="D83" t="s">
        <v>105</v>
      </c>
      <c r="I83" s="4">
        <v>-579.72</v>
      </c>
    </row>
    <row r="84" spans="1:12" x14ac:dyDescent="0.25">
      <c r="C84" t="s">
        <v>39</v>
      </c>
      <c r="H84" s="4">
        <f>H82</f>
        <v>-1000</v>
      </c>
      <c r="I84" s="4">
        <f>I82+I83</f>
        <v>-1859.24</v>
      </c>
      <c r="J84" s="4">
        <f>SUM(J82:J83)</f>
        <v>-754.12</v>
      </c>
      <c r="K84" s="4">
        <f>K82</f>
        <v>-753.78</v>
      </c>
      <c r="L84" s="4">
        <f>L82</f>
        <v>-1246.98</v>
      </c>
    </row>
    <row r="85" spans="1:12" x14ac:dyDescent="0.25">
      <c r="A85" s="1" t="s">
        <v>71</v>
      </c>
      <c r="B85" s="1"/>
      <c r="H85" s="4">
        <f t="shared" ref="H85:J85" si="13">H84</f>
        <v>-1000</v>
      </c>
      <c r="I85" s="4">
        <f t="shared" si="13"/>
        <v>-1859.24</v>
      </c>
      <c r="J85" s="4">
        <f t="shared" si="13"/>
        <v>-754.12</v>
      </c>
      <c r="K85" s="4">
        <f>K84</f>
        <v>-753.78</v>
      </c>
      <c r="L85" s="4">
        <f>L84</f>
        <v>-1246.98</v>
      </c>
    </row>
    <row r="86" spans="1:12" x14ac:dyDescent="0.25">
      <c r="A86" s="1"/>
      <c r="B86" s="1"/>
    </row>
    <row r="87" spans="1:12" x14ac:dyDescent="0.25">
      <c r="A87" s="1" t="s">
        <v>93</v>
      </c>
      <c r="B87" s="1"/>
      <c r="H87" s="4">
        <f>H41+H69+H78+H85</f>
        <v>-177450</v>
      </c>
      <c r="I87" s="4">
        <f>I41+I69+I78+I85</f>
        <v>-162321.28999999998</v>
      </c>
      <c r="J87" s="4">
        <f>J41+J69+J78+J85</f>
        <v>-175499.18</v>
      </c>
      <c r="K87" s="4">
        <f t="shared" ref="K87:L87" si="14">K41+K69+K78+K85</f>
        <v>-185466.05999999997</v>
      </c>
      <c r="L87" s="4">
        <f t="shared" si="14"/>
        <v>-233253.44</v>
      </c>
    </row>
    <row r="88" spans="1:12" x14ac:dyDescent="0.25">
      <c r="B88" s="1"/>
    </row>
    <row r="89" spans="1:12" x14ac:dyDescent="0.25">
      <c r="A89" s="3" t="s">
        <v>33</v>
      </c>
      <c r="B89" s="1"/>
      <c r="H89" s="4">
        <f>H18+H41+H69+H78+H85</f>
        <v>-136450</v>
      </c>
      <c r="I89" s="4">
        <f>I18+I41+I69+I78+I85</f>
        <v>252302.70000000004</v>
      </c>
      <c r="J89" s="4">
        <f>J18+J41+J69+J78+J85</f>
        <v>311767.82</v>
      </c>
      <c r="K89" s="4">
        <f>K18+K41+K69+K78+K85</f>
        <v>311808.41999999993</v>
      </c>
      <c r="L89" s="4">
        <f>L18+L41+L69+L78+L85</f>
        <v>203059.50999999998</v>
      </c>
    </row>
    <row r="90" spans="1:12" x14ac:dyDescent="0.25">
      <c r="B90" s="1"/>
    </row>
    <row r="91" spans="1:12" x14ac:dyDescent="0.25">
      <c r="A91" s="1" t="s">
        <v>72</v>
      </c>
      <c r="B91" s="1"/>
    </row>
    <row r="92" spans="1:12" x14ac:dyDescent="0.25">
      <c r="B92" s="1" t="s">
        <v>73</v>
      </c>
    </row>
    <row r="93" spans="1:12" x14ac:dyDescent="0.25">
      <c r="C93" t="s">
        <v>74</v>
      </c>
    </row>
    <row r="94" spans="1:12" x14ac:dyDescent="0.25">
      <c r="A94" s="1"/>
      <c r="C94">
        <v>9230</v>
      </c>
      <c r="D94" t="s">
        <v>75</v>
      </c>
      <c r="I94" s="4">
        <v>0</v>
      </c>
      <c r="J94" s="4">
        <v>-1.02</v>
      </c>
      <c r="K94" s="4">
        <v>37.450000000000003</v>
      </c>
      <c r="L94" s="4">
        <v>36.07</v>
      </c>
    </row>
    <row r="95" spans="1:12" x14ac:dyDescent="0.25">
      <c r="C95">
        <v>9240</v>
      </c>
      <c r="D95" t="s">
        <v>101</v>
      </c>
      <c r="I95" s="4">
        <v>9.31</v>
      </c>
      <c r="J95" s="4">
        <v>2.95</v>
      </c>
      <c r="K95" s="4">
        <v>12.05</v>
      </c>
      <c r="L95" s="4">
        <v>7.91</v>
      </c>
    </row>
    <row r="96" spans="1:12" x14ac:dyDescent="0.25">
      <c r="C96" t="s">
        <v>39</v>
      </c>
      <c r="I96" s="4">
        <f t="shared" ref="I96:J96" si="15">SUM(I94:I95)</f>
        <v>9.31</v>
      </c>
      <c r="J96" s="4">
        <f t="shared" si="15"/>
        <v>1.9300000000000002</v>
      </c>
      <c r="K96" s="4">
        <f>SUM(K94:K95)</f>
        <v>49.5</v>
      </c>
      <c r="L96" s="4">
        <f>SUM(L94:L95)</f>
        <v>43.980000000000004</v>
      </c>
    </row>
    <row r="97" spans="1:12" x14ac:dyDescent="0.25">
      <c r="B97" s="1" t="s">
        <v>76</v>
      </c>
    </row>
    <row r="98" spans="1:12" x14ac:dyDescent="0.25">
      <c r="B98" t="s">
        <v>34</v>
      </c>
    </row>
    <row r="99" spans="1:12" x14ac:dyDescent="0.25">
      <c r="C99" t="s">
        <v>77</v>
      </c>
    </row>
    <row r="100" spans="1:12" x14ac:dyDescent="0.25">
      <c r="C100">
        <v>9470</v>
      </c>
      <c r="D100" t="s">
        <v>81</v>
      </c>
      <c r="I100" s="4">
        <v>0</v>
      </c>
      <c r="J100" s="4">
        <v>0</v>
      </c>
      <c r="K100" s="6"/>
      <c r="L100" s="4">
        <v>-114.57</v>
      </c>
    </row>
    <row r="101" spans="1:12" x14ac:dyDescent="0.25">
      <c r="C101">
        <v>9480</v>
      </c>
      <c r="D101" t="s">
        <v>80</v>
      </c>
      <c r="H101" s="4">
        <v>-18917</v>
      </c>
      <c r="I101" s="4">
        <v>-18916.64</v>
      </c>
      <c r="J101" s="4">
        <v>-18916.64</v>
      </c>
      <c r="K101" s="4">
        <v>-18916.64</v>
      </c>
      <c r="L101" s="4">
        <v>-18916.64</v>
      </c>
    </row>
    <row r="102" spans="1:12" x14ac:dyDescent="0.25">
      <c r="C102">
        <v>9490</v>
      </c>
      <c r="D102" t="s">
        <v>79</v>
      </c>
      <c r="I102" s="4">
        <v>-41.52</v>
      </c>
      <c r="J102" s="4">
        <v>-0.25</v>
      </c>
      <c r="K102" s="4">
        <v>-398.75</v>
      </c>
      <c r="L102" s="4">
        <v>-376.44</v>
      </c>
    </row>
    <row r="103" spans="1:12" x14ac:dyDescent="0.25">
      <c r="C103">
        <v>9540</v>
      </c>
      <c r="D103" t="s">
        <v>78</v>
      </c>
      <c r="I103" s="4">
        <v>0</v>
      </c>
      <c r="J103" s="4">
        <v>-0.39</v>
      </c>
      <c r="K103" s="4">
        <v>-26.33</v>
      </c>
      <c r="L103" s="4">
        <v>-43</v>
      </c>
    </row>
    <row r="104" spans="1:12" x14ac:dyDescent="0.25">
      <c r="C104" t="s">
        <v>39</v>
      </c>
      <c r="H104" s="4">
        <f t="shared" ref="H104:J104" si="16">SUM(H100:H103)</f>
        <v>-18917</v>
      </c>
      <c r="I104" s="4">
        <f t="shared" si="16"/>
        <v>-18958.16</v>
      </c>
      <c r="J104" s="4">
        <f t="shared" si="16"/>
        <v>-18917.28</v>
      </c>
      <c r="K104" s="4">
        <f>SUM(K100:K103)</f>
        <v>-19341.72</v>
      </c>
      <c r="L104" s="4">
        <f>SUM(L100:L103)</f>
        <v>-19450.649999999998</v>
      </c>
    </row>
    <row r="105" spans="1:12" x14ac:dyDescent="0.25">
      <c r="B105" t="s">
        <v>82</v>
      </c>
      <c r="H105" s="5">
        <f t="shared" ref="H105:I105" si="17">H104</f>
        <v>-18917</v>
      </c>
      <c r="I105" s="5">
        <f t="shared" si="17"/>
        <v>-18958.16</v>
      </c>
      <c r="J105" s="5">
        <f>J104</f>
        <v>-18917.28</v>
      </c>
      <c r="K105" s="5">
        <f>K104</f>
        <v>-19341.72</v>
      </c>
      <c r="L105" s="5">
        <f>L104</f>
        <v>-19450.649999999998</v>
      </c>
    </row>
    <row r="106" spans="1:12" x14ac:dyDescent="0.25">
      <c r="A106" s="1" t="s">
        <v>83</v>
      </c>
      <c r="H106" s="4">
        <f t="shared" ref="H106:I106" si="18">H96+H105</f>
        <v>-18917</v>
      </c>
      <c r="I106" s="4">
        <f t="shared" si="18"/>
        <v>-18948.849999999999</v>
      </c>
      <c r="J106" s="4">
        <f>J96+J105</f>
        <v>-18915.349999999999</v>
      </c>
      <c r="K106" s="4">
        <f>K96+K105</f>
        <v>-19292.22</v>
      </c>
      <c r="L106" s="4">
        <f>L96+L105</f>
        <v>-19406.669999999998</v>
      </c>
    </row>
    <row r="108" spans="1:12" x14ac:dyDescent="0.25">
      <c r="A108" s="1" t="s">
        <v>35</v>
      </c>
      <c r="H108" s="4">
        <f t="shared" ref="H108:J108" si="19">H89+H106</f>
        <v>-155367</v>
      </c>
      <c r="I108" s="4">
        <f t="shared" si="19"/>
        <v>233353.85000000003</v>
      </c>
      <c r="J108" s="4">
        <f t="shared" si="19"/>
        <v>292852.47000000003</v>
      </c>
      <c r="K108" s="4">
        <f>K89+K106</f>
        <v>292516.19999999995</v>
      </c>
      <c r="L108" s="4">
        <f>L89+L106</f>
        <v>183652.83999999997</v>
      </c>
    </row>
    <row r="111" spans="1:12" x14ac:dyDescent="0.25">
      <c r="A111" s="1" t="s">
        <v>84</v>
      </c>
    </row>
    <row r="112" spans="1:12" x14ac:dyDescent="0.25">
      <c r="B112" s="1" t="s">
        <v>36</v>
      </c>
    </row>
    <row r="113" spans="1:16" x14ac:dyDescent="0.25">
      <c r="C113">
        <v>6850</v>
      </c>
      <c r="D113" t="s">
        <v>85</v>
      </c>
      <c r="H113" s="8">
        <v>-47282.12</v>
      </c>
      <c r="I113" s="4">
        <v>-47282.11</v>
      </c>
      <c r="J113" s="4">
        <v>-47282.12</v>
      </c>
      <c r="K113" s="4">
        <v>-47282.12</v>
      </c>
      <c r="L113" s="4">
        <v>-47282.12</v>
      </c>
    </row>
    <row r="114" spans="1:16" x14ac:dyDescent="0.25">
      <c r="C114">
        <v>6860</v>
      </c>
      <c r="D114" t="s">
        <v>86</v>
      </c>
      <c r="H114" s="9">
        <v>-270000</v>
      </c>
      <c r="I114" s="4">
        <v>-206279.65</v>
      </c>
      <c r="J114" s="4">
        <v>-286437.67</v>
      </c>
      <c r="K114" s="4">
        <v>-301513.34000000003</v>
      </c>
      <c r="L114" s="4">
        <v>-317382.46000000002</v>
      </c>
      <c r="N114" s="9"/>
      <c r="O114" s="9"/>
      <c r="P114" s="9"/>
    </row>
    <row r="115" spans="1:16" x14ac:dyDescent="0.25">
      <c r="C115" t="s">
        <v>39</v>
      </c>
      <c r="H115" s="4">
        <f>SUM(H113:H114)</f>
        <v>-317282.12</v>
      </c>
      <c r="I115" s="4">
        <f>SUM(I113:I114)</f>
        <v>-253561.76</v>
      </c>
      <c r="J115" s="4">
        <f>SUM(J113:J114)</f>
        <v>-333719.78999999998</v>
      </c>
      <c r="K115" s="4">
        <f>SUM(K113:K114)</f>
        <v>-348795.46</v>
      </c>
      <c r="L115" s="4">
        <f>SUM(L113:L114)</f>
        <v>-364664.58</v>
      </c>
    </row>
    <row r="116" spans="1:16" x14ac:dyDescent="0.25">
      <c r="A116" s="1" t="s">
        <v>87</v>
      </c>
      <c r="H116" s="4">
        <f t="shared" ref="H116:J116" si="20">H115</f>
        <v>-317282.12</v>
      </c>
      <c r="I116" s="4">
        <f t="shared" si="20"/>
        <v>-253561.76</v>
      </c>
      <c r="J116" s="4">
        <f t="shared" si="20"/>
        <v>-333719.78999999998</v>
      </c>
      <c r="K116" s="4">
        <f>K115</f>
        <v>-348795.46</v>
      </c>
      <c r="L116" s="4">
        <f>L115</f>
        <v>-364664.58</v>
      </c>
    </row>
    <row r="118" spans="1:16" x14ac:dyDescent="0.25">
      <c r="A118" s="1" t="s">
        <v>88</v>
      </c>
      <c r="H118" s="4">
        <f>H108+H116</f>
        <v>-472649.12</v>
      </c>
      <c r="I118" s="4">
        <f>I108+I116</f>
        <v>-20207.909999999974</v>
      </c>
      <c r="J118" s="4">
        <f>J108+J116</f>
        <v>-40867.319999999949</v>
      </c>
      <c r="K118" s="4">
        <f>K108+K116</f>
        <v>-56279.260000000068</v>
      </c>
      <c r="L118" s="4">
        <f>L108+L116</f>
        <v>-181011.74000000005</v>
      </c>
    </row>
    <row r="119" spans="1:16" ht="13.9" customHeight="1" x14ac:dyDescent="0.25">
      <c r="O119">
        <f>253561.76-20954.14-20207</f>
        <v>212400.62</v>
      </c>
    </row>
    <row r="120" spans="1:16" x14ac:dyDescent="0.25">
      <c r="A120" t="s">
        <v>89</v>
      </c>
    </row>
    <row r="121" spans="1:16" x14ac:dyDescent="0.25">
      <c r="A121" t="s">
        <v>90</v>
      </c>
      <c r="H121" s="9">
        <f>-H118</f>
        <v>472649.12</v>
      </c>
      <c r="I121" s="4">
        <v>253561.76</v>
      </c>
      <c r="J121" s="8">
        <v>40867</v>
      </c>
      <c r="K121" s="4">
        <f>-K118</f>
        <v>56279.260000000068</v>
      </c>
      <c r="L121" s="4">
        <v>246767.04</v>
      </c>
    </row>
    <row r="122" spans="1:16" x14ac:dyDescent="0.25">
      <c r="A122" t="s">
        <v>89</v>
      </c>
      <c r="H122" s="4">
        <f>H121</f>
        <v>472649.12</v>
      </c>
      <c r="I122" s="4">
        <f>I121</f>
        <v>253561.76</v>
      </c>
      <c r="J122" s="4">
        <f>J121</f>
        <v>40867</v>
      </c>
      <c r="K122" s="4">
        <f>K121</f>
        <v>56279.260000000068</v>
      </c>
      <c r="L122" s="4">
        <f>L121</f>
        <v>246767.04</v>
      </c>
    </row>
    <row r="123" spans="1:16" x14ac:dyDescent="0.25">
      <c r="H123" s="4"/>
    </row>
    <row r="124" spans="1:16" x14ac:dyDescent="0.25">
      <c r="A124" s="1" t="s">
        <v>106</v>
      </c>
      <c r="H124" s="4"/>
    </row>
    <row r="125" spans="1:16" x14ac:dyDescent="0.25">
      <c r="A125" s="1" t="s">
        <v>107</v>
      </c>
      <c r="H125" s="4"/>
    </row>
    <row r="126" spans="1:16" x14ac:dyDescent="0.25">
      <c r="C126">
        <v>9940</v>
      </c>
      <c r="D126" t="s">
        <v>108</v>
      </c>
      <c r="H126" s="4"/>
      <c r="I126" s="4">
        <v>-20954.14</v>
      </c>
    </row>
    <row r="127" spans="1:16" x14ac:dyDescent="0.25">
      <c r="C127" t="s">
        <v>39</v>
      </c>
      <c r="H127" s="4"/>
      <c r="I127" s="4">
        <f>I126</f>
        <v>-20954.14</v>
      </c>
    </row>
    <row r="128" spans="1:16" x14ac:dyDescent="0.25">
      <c r="A128" s="1" t="s">
        <v>109</v>
      </c>
      <c r="H128" s="4"/>
      <c r="I128" s="4">
        <f>I126</f>
        <v>-20954.14</v>
      </c>
    </row>
    <row r="129" spans="1:12" x14ac:dyDescent="0.25">
      <c r="H129" s="4"/>
    </row>
    <row r="130" spans="1:12" x14ac:dyDescent="0.25">
      <c r="A130" t="s">
        <v>91</v>
      </c>
      <c r="H130" s="12">
        <f t="shared" ref="H130:J130" si="21">H118+H122</f>
        <v>0</v>
      </c>
      <c r="I130" s="12">
        <f>I122+I128+I118</f>
        <v>212399.71000000002</v>
      </c>
      <c r="J130" s="4">
        <f t="shared" si="21"/>
        <v>-0.31999999994877726</v>
      </c>
      <c r="K130" s="6">
        <f>K118+K122</f>
        <v>0</v>
      </c>
      <c r="L130" s="4">
        <f>L118+L122</f>
        <v>65755.299999999959</v>
      </c>
    </row>
    <row r="136" spans="1:12" x14ac:dyDescent="0.25">
      <c r="A136" s="3"/>
    </row>
    <row r="149" spans="1:1" x14ac:dyDescent="0.25">
      <c r="A149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A729C68ED6B71D4F809B1B77A8B7E86B" ma:contentTypeVersion="13" ma:contentTypeDescription="Luo uusi asiakirja." ma:contentTypeScope="" ma:versionID="7830bc8c9f81b3469671d49fef88d4c1">
  <xsd:schema xmlns:xsd="http://www.w3.org/2001/XMLSchema" xmlns:xs="http://www.w3.org/2001/XMLSchema" xmlns:p="http://schemas.microsoft.com/office/2006/metadata/properties" xmlns:ns3="d44345b7-2f25-4cdc-abbd-b4fa847543ef" xmlns:ns4="a22c0227-40cd-4dc6-b45f-a3f88d1a7dee" targetNamespace="http://schemas.microsoft.com/office/2006/metadata/properties" ma:root="true" ma:fieldsID="5dac102834d5063d9d380d3cb2cc0c8c" ns3:_="" ns4:_="">
    <xsd:import namespace="d44345b7-2f25-4cdc-abbd-b4fa847543ef"/>
    <xsd:import namespace="a22c0227-40cd-4dc6-b45f-a3f88d1a7de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4345b7-2f25-4cdc-abbd-b4fa847543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2c0227-40cd-4dc6-b45f-a3f88d1a7d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Jakamisvihjeen hajautu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D16F968-E69B-43E8-ADE0-32429107DD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4345b7-2f25-4cdc-abbd-b4fa847543ef"/>
    <ds:schemaRef ds:uri="a22c0227-40cd-4dc6-b45f-a3f88d1a7d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8D86B1-0E6E-48A5-92B4-13B205AA7D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E142ED-FEA5-43F4-B28D-B3A5B79A28AB}">
  <ds:schemaRefs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d44345b7-2f25-4cdc-abbd-b4fa847543ef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a22c0227-40cd-4dc6-b45f-a3f88d1a7de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TA2020_ve_1</vt:lpstr>
      <vt:lpstr>TA2020_ve_2</vt:lpstr>
      <vt:lpstr>TA2020_ve_3</vt:lpstr>
    </vt:vector>
  </TitlesOfParts>
  <Company>Raision kaupunki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Marika Nurmikko</dc:creator>
  <cp:lastModifiedBy>Lintunen Emma</cp:lastModifiedBy>
  <cp:lastPrinted>2020-10-28T10:19:32Z</cp:lastPrinted>
  <dcterms:created xsi:type="dcterms:W3CDTF">2018-07-09T07:46:32Z</dcterms:created>
  <dcterms:modified xsi:type="dcterms:W3CDTF">2020-10-28T10:20:57Z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0x010100A729C68ED6B71D4F809B1B77A8B7E86B</vt:lpwstr>
  </property>
</Properties>
</file>