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KLKM\VESILAITOSKUNTAYHTYMÄ\HALLITUKSEN PÖYTÄKIRJAT\Hallitus 2021\"/>
    </mc:Choice>
  </mc:AlternateContent>
  <xr:revisionPtr revIDLastSave="0" documentId="8_{EAB0AB57-AB81-4F81-BB2D-0215E5B6BC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8" i="4" l="1"/>
  <c r="J132" i="4"/>
  <c r="J128" i="4"/>
  <c r="J73" i="4"/>
  <c r="J74" i="4" s="1"/>
  <c r="J110" i="4"/>
  <c r="J111" i="4" s="1"/>
  <c r="J112" i="4" s="1"/>
  <c r="J101" i="4"/>
  <c r="J89" i="4"/>
  <c r="J90" i="4" s="1"/>
  <c r="J82" i="4"/>
  <c r="J83" i="4" s="1"/>
  <c r="K60" i="4"/>
  <c r="J39" i="4"/>
  <c r="J33" i="4"/>
  <c r="J34" i="4" s="1"/>
  <c r="J26" i="4"/>
  <c r="J27" i="4" s="1"/>
  <c r="J10" i="4"/>
  <c r="J18" i="4" s="1"/>
  <c r="H121" i="4"/>
  <c r="H122" i="4" s="1"/>
  <c r="H110" i="4"/>
  <c r="H111" i="4" s="1"/>
  <c r="H112" i="4" s="1"/>
  <c r="H89" i="4"/>
  <c r="H90" i="4" s="1"/>
  <c r="H82" i="4"/>
  <c r="H83" i="4" s="1"/>
  <c r="H73" i="4"/>
  <c r="H74" i="4" s="1"/>
  <c r="H39" i="4"/>
  <c r="H33" i="4"/>
  <c r="H34" i="4" s="1"/>
  <c r="H26" i="4"/>
  <c r="H27" i="4" s="1"/>
  <c r="H10" i="4"/>
  <c r="H18" i="4" s="1"/>
  <c r="H40" i="4" l="1"/>
  <c r="H11" i="4"/>
  <c r="H41" i="4"/>
  <c r="H92" i="4" s="1"/>
  <c r="J11" i="4"/>
  <c r="J40" i="4"/>
  <c r="J41" i="4" s="1"/>
  <c r="J92" i="4" s="1"/>
  <c r="I121" i="4"/>
  <c r="I122" i="4" s="1"/>
  <c r="I110" i="4"/>
  <c r="I111" i="4" s="1"/>
  <c r="I112" i="4" s="1"/>
  <c r="I89" i="4"/>
  <c r="I90" i="4" s="1"/>
  <c r="I82" i="4"/>
  <c r="I83" i="4" s="1"/>
  <c r="I73" i="4"/>
  <c r="I74" i="4" s="1"/>
  <c r="I26" i="4"/>
  <c r="I27" i="4" s="1"/>
  <c r="I33" i="4"/>
  <c r="I34" i="4" s="1"/>
  <c r="I39" i="4"/>
  <c r="Q10" i="4"/>
  <c r="Q7" i="4"/>
  <c r="I40" i="4" l="1"/>
  <c r="H94" i="4"/>
  <c r="H114" i="4" s="1"/>
  <c r="H124" i="4" s="1"/>
  <c r="H136" i="4" s="1"/>
  <c r="J94" i="4"/>
  <c r="J114" i="4" s="1"/>
  <c r="J124" i="4" s="1"/>
  <c r="J136" i="4" s="1"/>
  <c r="I41" i="4"/>
  <c r="I92" i="4" s="1"/>
  <c r="K134" i="4"/>
  <c r="K133" i="4"/>
  <c r="L128" i="4"/>
  <c r="K128" i="4"/>
  <c r="P125" i="4"/>
  <c r="M121" i="4"/>
  <c r="M122" i="4" s="1"/>
  <c r="L121" i="4"/>
  <c r="L122" i="4" s="1"/>
  <c r="K121" i="4"/>
  <c r="K122" i="4" s="1"/>
  <c r="M110" i="4"/>
  <c r="M111" i="4" s="1"/>
  <c r="L110" i="4"/>
  <c r="L111" i="4" s="1"/>
  <c r="K110" i="4"/>
  <c r="K111" i="4" s="1"/>
  <c r="M101" i="4"/>
  <c r="L101" i="4"/>
  <c r="K101" i="4"/>
  <c r="M89" i="4"/>
  <c r="M90" i="4" s="1"/>
  <c r="L89" i="4"/>
  <c r="L90" i="4" s="1"/>
  <c r="K89" i="4"/>
  <c r="K90" i="4" s="1"/>
  <c r="M82" i="4"/>
  <c r="M83" i="4" s="1"/>
  <c r="L82" i="4"/>
  <c r="L83" i="4" s="1"/>
  <c r="K82" i="4"/>
  <c r="K83" i="4" s="1"/>
  <c r="M73" i="4"/>
  <c r="M74" i="4" s="1"/>
  <c r="K73" i="4"/>
  <c r="K74" i="4" s="1"/>
  <c r="L58" i="4"/>
  <c r="L73" i="4" s="1"/>
  <c r="L74" i="4" s="1"/>
  <c r="M39" i="4"/>
  <c r="L39" i="4"/>
  <c r="K39" i="4"/>
  <c r="M33" i="4"/>
  <c r="M34" i="4" s="1"/>
  <c r="L33" i="4"/>
  <c r="L34" i="4" s="1"/>
  <c r="K33" i="4"/>
  <c r="K34" i="4" s="1"/>
  <c r="M26" i="4"/>
  <c r="M27" i="4" s="1"/>
  <c r="L26" i="4"/>
  <c r="L27" i="4" s="1"/>
  <c r="K26" i="4"/>
  <c r="K27" i="4" s="1"/>
  <c r="R10" i="4"/>
  <c r="M10" i="4"/>
  <c r="M18" i="4" s="1"/>
  <c r="L10" i="4"/>
  <c r="L18" i="4" s="1"/>
  <c r="K10" i="4"/>
  <c r="K11" i="4" s="1"/>
  <c r="K18" i="4" s="1"/>
  <c r="R7" i="4"/>
  <c r="K40" i="4" l="1"/>
  <c r="L40" i="4"/>
  <c r="L41" i="4" s="1"/>
  <c r="L92" i="4" s="1"/>
  <c r="M112" i="4"/>
  <c r="M40" i="4"/>
  <c r="M41" i="4" s="1"/>
  <c r="M92" i="4" s="1"/>
  <c r="K112" i="4"/>
  <c r="I8" i="4"/>
  <c r="L11" i="4"/>
  <c r="K41" i="4"/>
  <c r="K94" i="4" s="1"/>
  <c r="I7" i="4"/>
  <c r="L112" i="4"/>
  <c r="M11" i="4"/>
  <c r="I10" i="4" l="1"/>
  <c r="K114" i="4"/>
  <c r="K92" i="4"/>
  <c r="I11" i="4"/>
  <c r="I18" i="4"/>
  <c r="I94" i="4" s="1"/>
  <c r="I114" i="4" s="1"/>
  <c r="I124" i="4" s="1"/>
  <c r="I127" i="4" s="1"/>
  <c r="I128" i="4" s="1"/>
  <c r="I136" i="4" s="1"/>
  <c r="L94" i="4"/>
  <c r="L114" i="4" s="1"/>
  <c r="L124" i="4" s="1"/>
  <c r="L136" i="4" s="1"/>
  <c r="M94" i="4"/>
  <c r="M114" i="4" s="1"/>
  <c r="M124" i="4" s="1"/>
  <c r="K124" i="4" l="1"/>
  <c r="K136" i="4" s="1"/>
  <c r="M127" i="4"/>
  <c r="M128" i="4" s="1"/>
  <c r="M136" i="4" s="1"/>
</calcChain>
</file>

<file path=xl/sharedStrings.xml><?xml version="1.0" encoding="utf-8"?>
<sst xmlns="http://schemas.openxmlformats.org/spreadsheetml/2006/main" count="138" uniqueCount="120">
  <si>
    <t>Raisio-Naantali vesilaitos ky</t>
  </si>
  <si>
    <t>TALOUSARVIO</t>
  </si>
  <si>
    <t>Myyntituotot</t>
  </si>
  <si>
    <t>Liiketoiminnan myyntituotot</t>
  </si>
  <si>
    <t>Henkilöstökulut</t>
  </si>
  <si>
    <t>Palkat ja palkkiot</t>
  </si>
  <si>
    <t>Työntekijöiden palkat</t>
  </si>
  <si>
    <t>Henkilöstösivukulut</t>
  </si>
  <si>
    <t>Eläkekulut</t>
  </si>
  <si>
    <t>KuEL-eläkemenoperusteiset maksut</t>
  </si>
  <si>
    <t>KuEL- palkkaperusteiset maksut</t>
  </si>
  <si>
    <t>Muut henkilöstösivukulut</t>
  </si>
  <si>
    <t>Työttömysvakuutusmaksut</t>
  </si>
  <si>
    <t>Palvelujen osto</t>
  </si>
  <si>
    <t>Pankkikulut/palveu- ja lupamaksut</t>
  </si>
  <si>
    <t>Tutkimus- ja asiantuntijapalvelut</t>
  </si>
  <si>
    <t>Taloushallintopalvelut</t>
  </si>
  <si>
    <t>Telepalvelut (puhelin- ja telepalvelut)</t>
  </si>
  <si>
    <t>Jäsenmaksut</t>
  </si>
  <si>
    <t>Ajoneuvojen korjaus- ja huoltomenot</t>
  </si>
  <si>
    <t>Matkakorv., pv-rahat ja km-korvaukset</t>
  </si>
  <si>
    <t>Kirjanpito</t>
  </si>
  <si>
    <t>Aineet tarvikkeet ja tavarat</t>
  </si>
  <si>
    <t>TP2017</t>
  </si>
  <si>
    <t>TOIMINTAKULUT</t>
  </si>
  <si>
    <t>TOIMINTATUOTOT</t>
  </si>
  <si>
    <t>Toimisto- ja koulutustarvikkeet</t>
  </si>
  <si>
    <t>Sähkö</t>
  </si>
  <si>
    <t>Muut toimintakulut</t>
  </si>
  <si>
    <t>TOIMINTAKATE</t>
  </si>
  <si>
    <t>Rahoituskulut</t>
  </si>
  <si>
    <t>VUOSIKATE</t>
  </si>
  <si>
    <t>Suunnitelman mukaiset poistot</t>
  </si>
  <si>
    <t>Veden myynti /Raision kaupunki</t>
  </si>
  <si>
    <t>Veden myynti/ Naantalin kaupunki</t>
  </si>
  <si>
    <t>Yhteensä</t>
  </si>
  <si>
    <t>Myyntituotot yhteensä</t>
  </si>
  <si>
    <t>Muut toimintatuotot</t>
  </si>
  <si>
    <t>Käyttöomaisuuden myyntivoitot</t>
  </si>
  <si>
    <t>Muut toimintatuotot yhteensä</t>
  </si>
  <si>
    <t>TOIMINTATUOTOT YHTEENSÄ</t>
  </si>
  <si>
    <t>Palkat ja palkkiot yhteensä</t>
  </si>
  <si>
    <t>Kokouspalkkiot</t>
  </si>
  <si>
    <t>KuEL-maksu tt-osuus</t>
  </si>
  <si>
    <t>Eläkekulut yhteensä</t>
  </si>
  <si>
    <t>Muut sosiaalivakuutusmaksut</t>
  </si>
  <si>
    <t>Työntek. Työttömyysvakuutusmaksut</t>
  </si>
  <si>
    <t>Muut henkilöstösivukulut yhteensä</t>
  </si>
  <si>
    <t>HENKILÖSTÖKULUT YHTEENSÄ</t>
  </si>
  <si>
    <t>PALVELUJEN OSTOT</t>
  </si>
  <si>
    <t>Muut hallintopalvelut</t>
  </si>
  <si>
    <t>Vahinkovakuutukset</t>
  </si>
  <si>
    <t>Koneiden/kaluston kunnossapito</t>
  </si>
  <si>
    <t>Majoitus- ja ravit.palv.22%</t>
  </si>
  <si>
    <t>Majoitus- ja ravit.palv.8%</t>
  </si>
  <si>
    <t>Ajonneuvohuolto ja korjaus alv0%</t>
  </si>
  <si>
    <t>Majoitus- ja ravit.palv.0%</t>
  </si>
  <si>
    <t>Rahaliikenteen kulut</t>
  </si>
  <si>
    <t>Tilintarkastus yms. Palvelut</t>
  </si>
  <si>
    <t>PALVELUJEN OSTOT YHTEENSÄ</t>
  </si>
  <si>
    <t>AINEET, TARVIKKEET JA TAVARAT</t>
  </si>
  <si>
    <t>Kokous- yms. Tarjoilut</t>
  </si>
  <si>
    <t>Muut materiaalit</t>
  </si>
  <si>
    <t>HENKILÖSTÖKULUT</t>
  </si>
  <si>
    <t>AINEET, TARVIKKEET JA TAVARAT YHTEENSÄ</t>
  </si>
  <si>
    <t>MUUT TOIMINTAKULUT</t>
  </si>
  <si>
    <t>Välilliset verot; kiint.vero, ajon.vero</t>
  </si>
  <si>
    <t>MUUT TOIMINTAKULUT YHTEENSÄ</t>
  </si>
  <si>
    <t>RAHOITUSTUOTOT JA -KULUT</t>
  </si>
  <si>
    <t xml:space="preserve">Rahoitustuotot  </t>
  </si>
  <si>
    <t>Muut korko- ja rahoitustuotot</t>
  </si>
  <si>
    <t xml:space="preserve"> Korkotulot talletuksista</t>
  </si>
  <si>
    <t>Rahoitustuotot  yhteensä</t>
  </si>
  <si>
    <t>Korkokulut ja muut rahoituskulut</t>
  </si>
  <si>
    <t>Verojen viivästysseuraamukset</t>
  </si>
  <si>
    <t>Viivästyskorot, korotukset ja uo-kulut</t>
  </si>
  <si>
    <t>Korko peruspääomasta</t>
  </si>
  <si>
    <t>Rahoituskulut yhteensä</t>
  </si>
  <si>
    <t>RAHOITUSTUOTOT JA -KULUT YHTEENSÄ</t>
  </si>
  <si>
    <t>POISTOT JA ARVONALENTUMISET</t>
  </si>
  <si>
    <t>Poisto muista pitkävaikutteisista menoista</t>
  </si>
  <si>
    <t>Poistot kiinteistä  rakennelmista</t>
  </si>
  <si>
    <t>POISTOT JA ARVONALENTUMISET YHTEENSÄ</t>
  </si>
  <si>
    <t>TILIKAUDEN TULOS</t>
  </si>
  <si>
    <t>POISTOERON MUUTOS</t>
  </si>
  <si>
    <t>Poistoeron lisäys tai vähennys</t>
  </si>
  <si>
    <t>TILIKAUDEN YLIJÄÄMÄ /ALIJÄÄMÄ</t>
  </si>
  <si>
    <t>Palkanlaskenta</t>
  </si>
  <si>
    <t>TOIMINTAKULUT YHTEENSÄ</t>
  </si>
  <si>
    <t>Rak. ja putkien rak. ja kunnos.pito</t>
  </si>
  <si>
    <t xml:space="preserve"> TP2018</t>
  </si>
  <si>
    <t>m3</t>
  </si>
  <si>
    <t>RAISIO</t>
  </si>
  <si>
    <t>NAANTALI</t>
  </si>
  <si>
    <t>€</t>
  </si>
  <si>
    <t>Palautettava yhteistö-/palautuskorko</t>
  </si>
  <si>
    <t>välitystaksa  €/m3</t>
  </si>
  <si>
    <t>TP2019</t>
  </si>
  <si>
    <t>Muu veden myynti</t>
  </si>
  <si>
    <t>Veron korotukset, väh.kelvottomat</t>
  </si>
  <si>
    <t>VEROT</t>
  </si>
  <si>
    <t>Ennakkoverot</t>
  </si>
  <si>
    <t>Tilikauden verojaksotus</t>
  </si>
  <si>
    <t>VEROT YHTEENSÄ</t>
  </si>
  <si>
    <t>Kertakorvaus sähköstä</t>
  </si>
  <si>
    <t>TA2021</t>
  </si>
  <si>
    <t>TP 2020</t>
  </si>
  <si>
    <t>TA 2022</t>
  </si>
  <si>
    <t>TA 2021</t>
  </si>
  <si>
    <t>Ajoneuvojen kulut</t>
  </si>
  <si>
    <t>Toimitilakulut</t>
  </si>
  <si>
    <t>Vapaaehtoiset henkilösivukulut</t>
  </si>
  <si>
    <t>Atk- laite ja ohjelmakulut</t>
  </si>
  <si>
    <t>Kone- ja kalustokulut</t>
  </si>
  <si>
    <t>Kone- ja kalustokulut (pienhankinnat)</t>
  </si>
  <si>
    <t>Korkokulut ja muut rahoituskulut, muut</t>
  </si>
  <si>
    <t>Korkokulut ja muut rahoituskulut, vähennyskelvottomat</t>
  </si>
  <si>
    <t>Ostetut hallintopalvelut</t>
  </si>
  <si>
    <t>Muut halllintokulut</t>
  </si>
  <si>
    <t>Välilliset verot; kiint.vero;ajon.vero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</si>
</sst>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[$€-40B]_-;\-* #,##0\ [$€-40B]_-;_-* &quot;-&quot;??\ [$€-40B]_-;_-@_-"/>
    <numFmt numFmtId="165" formatCode="#,##0.00\ &quot;€&quot;"/>
    <numFmt numFmtId="166" formatCode="#,##0\ &quot;€&quot;"/>
    <numFmt numFmtId="167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1" applyNumberFormat="1" applyFont="1"/>
    <xf numFmtId="164" fontId="0" fillId="0" borderId="0" xfId="1" applyNumberFormat="1" applyFont="1" applyBorder="1"/>
    <xf numFmtId="164" fontId="5" fillId="0" borderId="0" xfId="1" applyNumberFormat="1" applyFont="1"/>
    <xf numFmtId="164" fontId="0" fillId="0" borderId="0" xfId="0" applyNumberFormat="1"/>
    <xf numFmtId="1" fontId="0" fillId="0" borderId="0" xfId="1" applyNumberFormat="1" applyFont="1"/>
    <xf numFmtId="0" fontId="0" fillId="0" borderId="0" xfId="0" applyAlignment="1">
      <alignment wrapText="1"/>
    </xf>
    <xf numFmtId="166" fontId="0" fillId="0" borderId="0" xfId="1" applyNumberFormat="1" applyFont="1"/>
    <xf numFmtId="167" fontId="0" fillId="0" borderId="0" xfId="1" applyNumberFormat="1" applyFont="1"/>
    <xf numFmtId="167" fontId="0" fillId="0" borderId="0" xfId="0" applyNumberFormat="1"/>
    <xf numFmtId="167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1" xfId="1" applyNumberFormat="1" applyFont="1" applyBorder="1"/>
    <xf numFmtId="167" fontId="0" fillId="0" borderId="1" xfId="1" applyNumberFormat="1" applyFont="1" applyFill="1" applyBorder="1"/>
    <xf numFmtId="167" fontId="5" fillId="0" borderId="0" xfId="1" applyNumberFormat="1" applyFont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5"/>
  <sheetViews>
    <sheetView tabSelected="1" workbookViewId="0">
      <pane ySplit="860" topLeftCell="A40" activePane="bottomLeft"/>
      <selection pane="bottomLeft" activeCell="I128" sqref="H128:I128"/>
    </sheetView>
  </sheetViews>
  <sheetFormatPr defaultRowHeight="14.5" x14ac:dyDescent="0.35"/>
  <cols>
    <col min="1" max="1" width="4.36328125" customWidth="1"/>
    <col min="2" max="2" width="6.90625" customWidth="1"/>
    <col min="3" max="3" width="6.6328125" customWidth="1"/>
    <col min="8" max="8" width="10.453125" style="13" customWidth="1"/>
    <col min="9" max="10" width="11.6328125" style="13" customWidth="1"/>
    <col min="11" max="11" width="11.36328125" style="4" customWidth="1"/>
    <col min="12" max="12" width="12.453125" style="4" customWidth="1"/>
    <col min="13" max="13" width="10.90625" style="4" customWidth="1"/>
    <col min="15" max="15" width="14.1796875" bestFit="1" customWidth="1"/>
    <col min="16" max="16" width="9.1796875" bestFit="1" customWidth="1"/>
    <col min="17" max="17" width="10.1796875" bestFit="1" customWidth="1"/>
    <col min="20" max="20" width="12.6328125" bestFit="1" customWidth="1"/>
  </cols>
  <sheetData>
    <row r="1" spans="1:20" x14ac:dyDescent="0.35">
      <c r="A1" t="s">
        <v>0</v>
      </c>
    </row>
    <row r="2" spans="1:20" x14ac:dyDescent="0.35">
      <c r="A2" t="s">
        <v>1</v>
      </c>
      <c r="H2" s="13" t="s">
        <v>107</v>
      </c>
      <c r="I2" s="13" t="s">
        <v>105</v>
      </c>
      <c r="J2" s="13" t="s">
        <v>106</v>
      </c>
      <c r="K2" s="4" t="s">
        <v>97</v>
      </c>
      <c r="L2" s="4" t="s">
        <v>90</v>
      </c>
      <c r="M2" s="4" t="s">
        <v>23</v>
      </c>
    </row>
    <row r="4" spans="1:20" x14ac:dyDescent="0.35">
      <c r="A4" s="1" t="s">
        <v>25</v>
      </c>
    </row>
    <row r="5" spans="1:20" x14ac:dyDescent="0.35">
      <c r="B5" s="1" t="s">
        <v>2</v>
      </c>
    </row>
    <row r="6" spans="1:20" ht="29" x14ac:dyDescent="0.35">
      <c r="C6" t="s">
        <v>3</v>
      </c>
      <c r="O6" t="s">
        <v>92</v>
      </c>
      <c r="Q6" s="11" t="s">
        <v>96</v>
      </c>
      <c r="R6" t="s">
        <v>94</v>
      </c>
    </row>
    <row r="7" spans="1:20" x14ac:dyDescent="0.35">
      <c r="C7">
        <v>3000</v>
      </c>
      <c r="D7" t="s">
        <v>33</v>
      </c>
      <c r="H7" s="13">
        <v>80000</v>
      </c>
      <c r="I7" s="15">
        <f>R7</f>
        <v>80000</v>
      </c>
      <c r="J7" s="15">
        <v>27779</v>
      </c>
      <c r="K7" s="4">
        <v>129302.39999999999</v>
      </c>
      <c r="L7" s="4">
        <v>189707</v>
      </c>
      <c r="M7" s="4">
        <v>195921.36</v>
      </c>
      <c r="O7" s="10">
        <v>1600000</v>
      </c>
      <c r="P7" t="s">
        <v>91</v>
      </c>
      <c r="Q7">
        <f>0.5/10</f>
        <v>0.05</v>
      </c>
      <c r="R7">
        <f>O7*Q7</f>
        <v>80000</v>
      </c>
      <c r="T7" s="13"/>
    </row>
    <row r="8" spans="1:20" x14ac:dyDescent="0.35">
      <c r="C8">
        <v>3010</v>
      </c>
      <c r="D8" t="s">
        <v>34</v>
      </c>
      <c r="H8" s="13">
        <v>125000</v>
      </c>
      <c r="I8" s="15">
        <f>R10</f>
        <v>125000</v>
      </c>
      <c r="J8" s="15">
        <v>17898</v>
      </c>
      <c r="K8" s="4">
        <v>199057.44</v>
      </c>
      <c r="L8" s="4">
        <v>297560</v>
      </c>
      <c r="M8" s="4">
        <v>301353.12</v>
      </c>
      <c r="O8" t="s">
        <v>93</v>
      </c>
    </row>
    <row r="9" spans="1:20" x14ac:dyDescent="0.35">
      <c r="C9">
        <v>3040</v>
      </c>
      <c r="D9" t="s">
        <v>98</v>
      </c>
      <c r="I9" s="15"/>
      <c r="J9" s="15">
        <v>4809</v>
      </c>
      <c r="K9" s="4">
        <v>10400</v>
      </c>
    </row>
    <row r="10" spans="1:20" x14ac:dyDescent="0.35">
      <c r="C10" t="s">
        <v>35</v>
      </c>
      <c r="H10" s="16">
        <f>H7+H8</f>
        <v>205000</v>
      </c>
      <c r="I10" s="16">
        <f>I7+I8</f>
        <v>205000</v>
      </c>
      <c r="J10" s="16">
        <f>J7+J8+J9</f>
        <v>50486</v>
      </c>
      <c r="K10" s="7">
        <f>SUM(K7:K9)</f>
        <v>338759.83999999997</v>
      </c>
      <c r="L10" s="7">
        <f>L7+L8</f>
        <v>487267</v>
      </c>
      <c r="M10" s="7">
        <f>SUM(M7:M8)</f>
        <v>497274.48</v>
      </c>
      <c r="O10">
        <v>2500000</v>
      </c>
      <c r="P10" t="s">
        <v>91</v>
      </c>
      <c r="Q10">
        <f>0.5/10</f>
        <v>0.05</v>
      </c>
      <c r="R10">
        <f>O10*Q10</f>
        <v>125000</v>
      </c>
      <c r="T10" s="9"/>
    </row>
    <row r="11" spans="1:20" x14ac:dyDescent="0.35">
      <c r="B11" s="1" t="s">
        <v>36</v>
      </c>
      <c r="H11" s="15">
        <f>H10</f>
        <v>205000</v>
      </c>
      <c r="I11" s="15">
        <f>I10</f>
        <v>205000</v>
      </c>
      <c r="J11" s="15">
        <f>J10</f>
        <v>50486</v>
      </c>
      <c r="K11" s="4">
        <f>K10</f>
        <v>338759.83999999997</v>
      </c>
      <c r="L11" s="4">
        <f>L10</f>
        <v>487267</v>
      </c>
      <c r="M11" s="4">
        <f t="shared" ref="M11" si="0">M10</f>
        <v>497274.48</v>
      </c>
    </row>
    <row r="12" spans="1:20" x14ac:dyDescent="0.35">
      <c r="B12" t="s">
        <v>37</v>
      </c>
      <c r="I12" s="15"/>
      <c r="J12" s="15"/>
    </row>
    <row r="13" spans="1:20" x14ac:dyDescent="0.35">
      <c r="C13">
        <v>3654</v>
      </c>
      <c r="D13" t="s">
        <v>38</v>
      </c>
      <c r="I13" s="15"/>
      <c r="J13" s="15"/>
      <c r="M13" s="6"/>
      <c r="T13" s="14"/>
    </row>
    <row r="14" spans="1:20" x14ac:dyDescent="0.35">
      <c r="D14" t="s">
        <v>104</v>
      </c>
      <c r="I14" s="15"/>
      <c r="J14" s="15"/>
      <c r="K14" s="4">
        <v>75864.149999999994</v>
      </c>
      <c r="M14" s="6"/>
      <c r="T14" s="14"/>
    </row>
    <row r="15" spans="1:20" x14ac:dyDescent="0.35">
      <c r="C15" t="s">
        <v>35</v>
      </c>
      <c r="I15" s="15"/>
      <c r="J15" s="15"/>
    </row>
    <row r="16" spans="1:20" x14ac:dyDescent="0.35">
      <c r="B16" t="s">
        <v>39</v>
      </c>
      <c r="I16" s="15"/>
      <c r="J16" s="15"/>
      <c r="M16" s="6">
        <v>0</v>
      </c>
    </row>
    <row r="17" spans="1:13" x14ac:dyDescent="0.35">
      <c r="H17" s="17"/>
      <c r="I17" s="18"/>
      <c r="J17" s="18"/>
      <c r="K17" s="5"/>
      <c r="L17" s="5"/>
      <c r="M17" s="5"/>
    </row>
    <row r="18" spans="1:13" x14ac:dyDescent="0.35">
      <c r="A18" s="1" t="s">
        <v>40</v>
      </c>
      <c r="H18" s="13">
        <f>H10+H13</f>
        <v>205000</v>
      </c>
      <c r="I18" s="13">
        <f>I10+I13</f>
        <v>205000</v>
      </c>
      <c r="J18" s="13">
        <f>J10+J13</f>
        <v>50486</v>
      </c>
      <c r="K18" s="4">
        <f>K11+K14</f>
        <v>414623.99</v>
      </c>
      <c r="L18" s="4">
        <f>L10+L13</f>
        <v>487267</v>
      </c>
      <c r="M18" s="4">
        <f>M10+M13</f>
        <v>497274.48</v>
      </c>
    </row>
    <row r="20" spans="1:13" x14ac:dyDescent="0.35">
      <c r="A20" s="1" t="s">
        <v>24</v>
      </c>
      <c r="B20" s="1"/>
    </row>
    <row r="21" spans="1:13" x14ac:dyDescent="0.35">
      <c r="A21" s="1" t="s">
        <v>63</v>
      </c>
    </row>
    <row r="22" spans="1:13" x14ac:dyDescent="0.35">
      <c r="B22" s="1" t="s">
        <v>4</v>
      </c>
    </row>
    <row r="23" spans="1:13" x14ac:dyDescent="0.35">
      <c r="C23" s="1" t="s">
        <v>5</v>
      </c>
    </row>
    <row r="24" spans="1:13" x14ac:dyDescent="0.35">
      <c r="C24">
        <v>5000</v>
      </c>
      <c r="D24" t="s">
        <v>6</v>
      </c>
      <c r="H24" s="13">
        <v>-5000</v>
      </c>
      <c r="I24" s="13">
        <v>-5000</v>
      </c>
      <c r="J24" s="13">
        <v>-5280</v>
      </c>
      <c r="K24" s="4">
        <v>-5280</v>
      </c>
      <c r="L24" s="4">
        <v>-5280</v>
      </c>
      <c r="M24" s="4">
        <v>-6280</v>
      </c>
    </row>
    <row r="25" spans="1:13" x14ac:dyDescent="0.35">
      <c r="C25">
        <v>5200</v>
      </c>
      <c r="D25" t="s">
        <v>42</v>
      </c>
      <c r="H25" s="13">
        <v>-5000</v>
      </c>
      <c r="I25" s="13">
        <v>-5000</v>
      </c>
      <c r="J25" s="13">
        <v>-2576</v>
      </c>
      <c r="K25" s="4">
        <v>-3266</v>
      </c>
      <c r="L25" s="4">
        <v>-2668</v>
      </c>
      <c r="M25" s="4">
        <v>-4374</v>
      </c>
    </row>
    <row r="26" spans="1:13" x14ac:dyDescent="0.35">
      <c r="C26" t="s">
        <v>35</v>
      </c>
      <c r="H26" s="13">
        <f t="shared" ref="H26:I26" si="1">H24+H25</f>
        <v>-10000</v>
      </c>
      <c r="I26" s="13">
        <f t="shared" si="1"/>
        <v>-10000</v>
      </c>
      <c r="J26" s="13">
        <f>J24+J25</f>
        <v>-7856</v>
      </c>
      <c r="K26" s="4">
        <f t="shared" ref="K26:L26" si="2">K24+K25</f>
        <v>-8546</v>
      </c>
      <c r="L26" s="4">
        <f t="shared" si="2"/>
        <v>-7948</v>
      </c>
      <c r="M26" s="4">
        <f>M24+M25</f>
        <v>-10654</v>
      </c>
    </row>
    <row r="27" spans="1:13" x14ac:dyDescent="0.35">
      <c r="C27" s="1" t="s">
        <v>41</v>
      </c>
      <c r="H27" s="13">
        <f t="shared" ref="H27:I27" si="3">H26</f>
        <v>-10000</v>
      </c>
      <c r="I27" s="13">
        <f t="shared" si="3"/>
        <v>-10000</v>
      </c>
      <c r="J27" s="13">
        <f>J26</f>
        <v>-7856</v>
      </c>
      <c r="K27" s="4">
        <f t="shared" ref="K27:L27" si="4">K26</f>
        <v>-8546</v>
      </c>
      <c r="L27" s="4">
        <f t="shared" si="4"/>
        <v>-7948</v>
      </c>
      <c r="M27" s="4">
        <f>M26</f>
        <v>-10654</v>
      </c>
    </row>
    <row r="28" spans="1:13" x14ac:dyDescent="0.35">
      <c r="B28" s="1" t="s">
        <v>7</v>
      </c>
    </row>
    <row r="29" spans="1:13" x14ac:dyDescent="0.35">
      <c r="C29" t="s">
        <v>8</v>
      </c>
    </row>
    <row r="30" spans="1:13" x14ac:dyDescent="0.35">
      <c r="C30">
        <v>6100</v>
      </c>
      <c r="D30" t="s">
        <v>9</v>
      </c>
      <c r="H30" s="13">
        <v>-33000</v>
      </c>
      <c r="I30" s="13">
        <v>-35000</v>
      </c>
      <c r="J30" s="13">
        <v>-35111</v>
      </c>
      <c r="K30" s="4">
        <v>-38349.339999999997</v>
      </c>
      <c r="L30" s="4">
        <v>-34887</v>
      </c>
      <c r="M30" s="4">
        <v>-28548.44</v>
      </c>
    </row>
    <row r="31" spans="1:13" x14ac:dyDescent="0.35">
      <c r="C31">
        <v>6130</v>
      </c>
      <c r="D31" t="s">
        <v>10</v>
      </c>
      <c r="H31" s="13">
        <v>-1500</v>
      </c>
      <c r="I31" s="13">
        <v>-1500</v>
      </c>
      <c r="J31" s="13">
        <v>-1068</v>
      </c>
      <c r="K31" s="4">
        <v>-1057.8800000000001</v>
      </c>
      <c r="L31" s="4">
        <v>-1013</v>
      </c>
      <c r="M31" s="4">
        <v>-1816.48</v>
      </c>
    </row>
    <row r="32" spans="1:13" x14ac:dyDescent="0.35">
      <c r="C32">
        <v>6140</v>
      </c>
      <c r="D32" t="s">
        <v>43</v>
      </c>
      <c r="H32" s="13">
        <v>0</v>
      </c>
      <c r="I32" s="13">
        <v>400</v>
      </c>
      <c r="J32" s="13">
        <v>0</v>
      </c>
      <c r="K32" s="4">
        <v>19.54</v>
      </c>
      <c r="L32" s="4">
        <v>378</v>
      </c>
      <c r="M32" s="4">
        <v>457.02</v>
      </c>
    </row>
    <row r="33" spans="1:13" x14ac:dyDescent="0.35">
      <c r="C33" t="s">
        <v>35</v>
      </c>
      <c r="H33" s="13">
        <f t="shared" ref="H33:I33" si="5">SUM(H30:H32)</f>
        <v>-34500</v>
      </c>
      <c r="I33" s="13">
        <f t="shared" si="5"/>
        <v>-36100</v>
      </c>
      <c r="J33" s="13">
        <f>SUM(J30:J32)</f>
        <v>-36179</v>
      </c>
      <c r="K33" s="4">
        <f t="shared" ref="K33:L33" si="6">SUM(K30:K32)</f>
        <v>-39387.679999999993</v>
      </c>
      <c r="L33" s="4">
        <f t="shared" si="6"/>
        <v>-35522</v>
      </c>
      <c r="M33" s="4">
        <f>SUM(M30:M32)</f>
        <v>-29907.899999999998</v>
      </c>
    </row>
    <row r="34" spans="1:13" x14ac:dyDescent="0.35">
      <c r="C34" t="s">
        <v>44</v>
      </c>
      <c r="H34" s="13">
        <f t="shared" ref="H34:I34" si="7">H33</f>
        <v>-34500</v>
      </c>
      <c r="I34" s="13">
        <f t="shared" si="7"/>
        <v>-36100</v>
      </c>
      <c r="J34" s="13">
        <f>J33</f>
        <v>-36179</v>
      </c>
      <c r="K34" s="4">
        <f t="shared" ref="K34:L34" si="8">K33</f>
        <v>-39387.679999999993</v>
      </c>
      <c r="L34" s="4">
        <f t="shared" si="8"/>
        <v>-35522</v>
      </c>
      <c r="M34" s="4">
        <f>M33</f>
        <v>-29907.899999999998</v>
      </c>
    </row>
    <row r="35" spans="1:13" x14ac:dyDescent="0.35">
      <c r="C35" t="s">
        <v>11</v>
      </c>
    </row>
    <row r="36" spans="1:13" x14ac:dyDescent="0.35">
      <c r="C36">
        <v>6300</v>
      </c>
      <c r="D36" t="s">
        <v>45</v>
      </c>
      <c r="H36" s="13">
        <v>-100</v>
      </c>
      <c r="I36" s="13">
        <v>-100</v>
      </c>
      <c r="J36" s="13">
        <v>-73</v>
      </c>
      <c r="K36" s="4">
        <v>-64</v>
      </c>
      <c r="L36" s="4">
        <v>-35</v>
      </c>
      <c r="M36" s="4">
        <v>-78.7</v>
      </c>
    </row>
    <row r="37" spans="1:13" x14ac:dyDescent="0.35">
      <c r="C37">
        <v>6410</v>
      </c>
      <c r="D37" t="s">
        <v>12</v>
      </c>
      <c r="H37" s="13">
        <v>-100</v>
      </c>
      <c r="I37" s="13">
        <v>-100</v>
      </c>
      <c r="J37" s="13">
        <v>-30</v>
      </c>
      <c r="K37" s="4">
        <v>-267.29000000000002</v>
      </c>
      <c r="L37" s="4">
        <v>-98</v>
      </c>
      <c r="M37" s="4">
        <v>-162.71</v>
      </c>
    </row>
    <row r="38" spans="1:13" x14ac:dyDescent="0.35">
      <c r="C38">
        <v>6420</v>
      </c>
      <c r="D38" t="s">
        <v>46</v>
      </c>
      <c r="H38" s="13">
        <v>100</v>
      </c>
      <c r="I38" s="13">
        <v>100</v>
      </c>
      <c r="J38" s="13">
        <v>-17</v>
      </c>
      <c r="K38" s="4">
        <v>81.42</v>
      </c>
      <c r="L38" s="4">
        <v>105</v>
      </c>
      <c r="M38" s="4">
        <v>122.79</v>
      </c>
    </row>
    <row r="39" spans="1:13" x14ac:dyDescent="0.35">
      <c r="C39" t="s">
        <v>35</v>
      </c>
      <c r="H39" s="13">
        <f t="shared" ref="H39:I39" si="9">SUM(H36:H38)</f>
        <v>-100</v>
      </c>
      <c r="I39" s="13">
        <f t="shared" si="9"/>
        <v>-100</v>
      </c>
      <c r="J39" s="13">
        <f>SUM(J36:J38)</f>
        <v>-120</v>
      </c>
      <c r="K39" s="4">
        <f t="shared" ref="K39:L39" si="10">SUM(K36:K38)</f>
        <v>-249.87</v>
      </c>
      <c r="L39" s="4">
        <f t="shared" si="10"/>
        <v>-28</v>
      </c>
      <c r="M39" s="4">
        <f>SUM(M36:M38)</f>
        <v>-118.62000000000002</v>
      </c>
    </row>
    <row r="40" spans="1:13" x14ac:dyDescent="0.35">
      <c r="C40" t="s">
        <v>47</v>
      </c>
      <c r="H40" s="17">
        <f t="shared" ref="H40:I40" si="11">H34+H39</f>
        <v>-34600</v>
      </c>
      <c r="I40" s="17">
        <f t="shared" si="11"/>
        <v>-36200</v>
      </c>
      <c r="J40" s="17">
        <f>J34+J39</f>
        <v>-36299</v>
      </c>
      <c r="K40" s="5">
        <f t="shared" ref="K40:L40" si="12">K34+K39</f>
        <v>-39637.549999999996</v>
      </c>
      <c r="L40" s="5">
        <f t="shared" si="12"/>
        <v>-35550</v>
      </c>
      <c r="M40" s="5">
        <f>M34+M39</f>
        <v>-30026.519999999997</v>
      </c>
    </row>
    <row r="41" spans="1:13" x14ac:dyDescent="0.35">
      <c r="A41" s="1" t="s">
        <v>48</v>
      </c>
      <c r="C41" s="2"/>
      <c r="H41" s="13">
        <f t="shared" ref="H41:I41" si="13">H27+H40</f>
        <v>-44600</v>
      </c>
      <c r="I41" s="13">
        <f t="shared" si="13"/>
        <v>-46200</v>
      </c>
      <c r="J41" s="13">
        <f t="shared" ref="J41:L41" si="14">J27+J40</f>
        <v>-44155</v>
      </c>
      <c r="K41" s="4">
        <f t="shared" si="14"/>
        <v>-48183.549999999996</v>
      </c>
      <c r="L41" s="4">
        <f t="shared" si="14"/>
        <v>-43498</v>
      </c>
      <c r="M41" s="4">
        <f>M27+M40</f>
        <v>-40680.519999999997</v>
      </c>
    </row>
    <row r="43" spans="1:13" x14ac:dyDescent="0.35">
      <c r="A43" s="1" t="s">
        <v>49</v>
      </c>
      <c r="H43" s="13" t="s">
        <v>107</v>
      </c>
      <c r="I43" s="13" t="s">
        <v>108</v>
      </c>
      <c r="J43" s="13" t="s">
        <v>106</v>
      </c>
      <c r="K43" s="4" t="s">
        <v>97</v>
      </c>
      <c r="L43" s="4" t="s">
        <v>90</v>
      </c>
      <c r="M43" s="4" t="s">
        <v>23</v>
      </c>
    </row>
    <row r="44" spans="1:13" x14ac:dyDescent="0.35">
      <c r="B44" s="1" t="s">
        <v>13</v>
      </c>
    </row>
    <row r="45" spans="1:13" x14ac:dyDescent="0.35">
      <c r="B45" s="1"/>
      <c r="C45">
        <v>7000</v>
      </c>
      <c r="D45" t="s">
        <v>111</v>
      </c>
      <c r="J45" s="13">
        <v>-94.74</v>
      </c>
    </row>
    <row r="46" spans="1:13" x14ac:dyDescent="0.35">
      <c r="B46" s="1"/>
      <c r="C46">
        <v>7200</v>
      </c>
      <c r="D46" t="s">
        <v>110</v>
      </c>
      <c r="H46" s="13">
        <v>-2100</v>
      </c>
      <c r="J46" s="13">
        <v>-2038</v>
      </c>
    </row>
    <row r="47" spans="1:13" x14ac:dyDescent="0.35">
      <c r="B47" s="1"/>
      <c r="C47">
        <v>7640</v>
      </c>
      <c r="D47" t="s">
        <v>112</v>
      </c>
      <c r="H47" s="13">
        <v>-1000</v>
      </c>
      <c r="J47" s="13">
        <v>-921.63</v>
      </c>
    </row>
    <row r="48" spans="1:13" x14ac:dyDescent="0.35">
      <c r="B48" s="1"/>
      <c r="C48">
        <v>7710</v>
      </c>
      <c r="D48" t="s">
        <v>113</v>
      </c>
      <c r="H48" s="13">
        <v>-3800</v>
      </c>
      <c r="J48" s="13">
        <v>-3829.19</v>
      </c>
    </row>
    <row r="49" spans="2:13" x14ac:dyDescent="0.35">
      <c r="B49" s="1"/>
      <c r="C49">
        <v>7750</v>
      </c>
      <c r="D49" t="s">
        <v>114</v>
      </c>
      <c r="J49" s="13">
        <v>-23.11</v>
      </c>
    </row>
    <row r="50" spans="2:13" x14ac:dyDescent="0.35">
      <c r="C50">
        <v>8300</v>
      </c>
      <c r="D50" t="s">
        <v>15</v>
      </c>
      <c r="H50" s="13">
        <v>-30000</v>
      </c>
      <c r="I50" s="13">
        <v>-10000</v>
      </c>
      <c r="J50" s="13">
        <v>-42670.73</v>
      </c>
      <c r="K50" s="4">
        <v>-16731.63</v>
      </c>
      <c r="L50" s="4">
        <v>-372.1</v>
      </c>
      <c r="M50" s="4">
        <v>-3204.8</v>
      </c>
    </row>
    <row r="51" spans="2:13" x14ac:dyDescent="0.35">
      <c r="C51">
        <v>8370</v>
      </c>
      <c r="D51" t="s">
        <v>117</v>
      </c>
      <c r="H51" s="13">
        <v>-10000</v>
      </c>
      <c r="J51" s="13">
        <v>-9463.7900000000009</v>
      </c>
    </row>
    <row r="52" spans="2:13" x14ac:dyDescent="0.35">
      <c r="C52">
        <v>8374</v>
      </c>
      <c r="D52" t="s">
        <v>14</v>
      </c>
      <c r="I52" s="13">
        <v>-200</v>
      </c>
      <c r="K52" s="4">
        <v>0</v>
      </c>
      <c r="L52" s="4">
        <v>-43.45</v>
      </c>
      <c r="M52" s="4">
        <v>-223.77</v>
      </c>
    </row>
    <row r="53" spans="2:13" x14ac:dyDescent="0.35">
      <c r="C53">
        <v>8380</v>
      </c>
      <c r="D53" t="s">
        <v>16</v>
      </c>
      <c r="I53" s="13">
        <v>-2000</v>
      </c>
      <c r="L53" s="4">
        <v>-1571.36</v>
      </c>
    </row>
    <row r="54" spans="2:13" x14ac:dyDescent="0.35">
      <c r="C54">
        <v>8410</v>
      </c>
      <c r="D54" t="s">
        <v>17</v>
      </c>
      <c r="I54" s="13">
        <v>-200</v>
      </c>
      <c r="K54" s="4">
        <v>0</v>
      </c>
      <c r="L54" s="4">
        <v>-44.1</v>
      </c>
      <c r="M54" s="4">
        <v>-529.33000000000004</v>
      </c>
    </row>
    <row r="55" spans="2:13" x14ac:dyDescent="0.35">
      <c r="C55">
        <v>8424</v>
      </c>
      <c r="D55" t="s">
        <v>18</v>
      </c>
      <c r="I55" s="13">
        <v>-150</v>
      </c>
      <c r="K55" s="4">
        <v>-121.1</v>
      </c>
      <c r="L55" s="4">
        <v>-121.1</v>
      </c>
      <c r="M55" s="4">
        <v>-121.1</v>
      </c>
    </row>
    <row r="56" spans="2:13" x14ac:dyDescent="0.35">
      <c r="C56">
        <v>8430</v>
      </c>
      <c r="D56" t="s">
        <v>50</v>
      </c>
      <c r="M56" s="4">
        <v>-17.57</v>
      </c>
    </row>
    <row r="57" spans="2:13" x14ac:dyDescent="0.35">
      <c r="C57">
        <v>8434</v>
      </c>
      <c r="D57" t="s">
        <v>51</v>
      </c>
      <c r="I57" s="13">
        <v>-300</v>
      </c>
      <c r="K57" s="4">
        <v>-263.36</v>
      </c>
      <c r="L57" s="4">
        <v>-259.47000000000003</v>
      </c>
      <c r="M57" s="4">
        <v>-275.19</v>
      </c>
    </row>
    <row r="58" spans="2:13" x14ac:dyDescent="0.35">
      <c r="C58">
        <v>8444</v>
      </c>
      <c r="D58" t="s">
        <v>109</v>
      </c>
      <c r="H58" s="13">
        <v>-2500</v>
      </c>
      <c r="J58" s="13">
        <v>-2506.48</v>
      </c>
      <c r="K58" s="4">
        <v>-627.19000000000005</v>
      </c>
      <c r="L58" s="4">
        <f>-611.6</f>
        <v>-611.6</v>
      </c>
      <c r="M58" s="4">
        <v>-622.70000000000005</v>
      </c>
    </row>
    <row r="59" spans="2:13" x14ac:dyDescent="0.35">
      <c r="C59">
        <v>8460</v>
      </c>
      <c r="D59" t="s">
        <v>118</v>
      </c>
      <c r="H59" s="13">
        <v>-55000</v>
      </c>
      <c r="J59" s="13">
        <v>-54959.37</v>
      </c>
    </row>
    <row r="60" spans="2:13" x14ac:dyDescent="0.35">
      <c r="C60">
        <v>8470</v>
      </c>
      <c r="D60" t="s">
        <v>89</v>
      </c>
      <c r="H60" s="13">
        <v>-100000</v>
      </c>
      <c r="I60" s="13">
        <v>-100000</v>
      </c>
      <c r="K60" s="4">
        <f>-54670.61-58</f>
        <v>-54728.61</v>
      </c>
      <c r="L60" s="4">
        <v>-66494.62</v>
      </c>
      <c r="M60" s="4">
        <v>-77669.440000000002</v>
      </c>
    </row>
    <row r="61" spans="2:13" x14ac:dyDescent="0.35">
      <c r="C61">
        <v>8480</v>
      </c>
      <c r="D61" t="s">
        <v>52</v>
      </c>
      <c r="H61" s="13">
        <v>-500</v>
      </c>
      <c r="I61" s="13">
        <v>-500</v>
      </c>
      <c r="M61" s="4">
        <v>-208.44</v>
      </c>
    </row>
    <row r="62" spans="2:13" x14ac:dyDescent="0.35">
      <c r="C62">
        <v>8490</v>
      </c>
      <c r="D62" t="s">
        <v>19</v>
      </c>
      <c r="K62" s="4">
        <v>-1766.03</v>
      </c>
      <c r="L62" s="4">
        <v>0</v>
      </c>
      <c r="M62" s="4">
        <v>-176.43</v>
      </c>
    </row>
    <row r="63" spans="2:13" x14ac:dyDescent="0.35">
      <c r="C63">
        <v>84900</v>
      </c>
      <c r="D63" t="s">
        <v>53</v>
      </c>
      <c r="M63" s="6"/>
    </row>
    <row r="64" spans="2:13" x14ac:dyDescent="0.35">
      <c r="C64">
        <v>8492</v>
      </c>
      <c r="D64" t="s">
        <v>54</v>
      </c>
      <c r="M64" s="6"/>
    </row>
    <row r="65" spans="1:13" x14ac:dyDescent="0.35">
      <c r="C65">
        <v>8494</v>
      </c>
      <c r="D65" t="s">
        <v>55</v>
      </c>
      <c r="L65" s="4">
        <v>-518</v>
      </c>
      <c r="M65" s="4">
        <v>-515.01</v>
      </c>
    </row>
    <row r="66" spans="1:13" x14ac:dyDescent="0.35">
      <c r="C66">
        <v>8504</v>
      </c>
      <c r="D66" t="s">
        <v>56</v>
      </c>
      <c r="M66" s="6"/>
    </row>
    <row r="67" spans="1:13" x14ac:dyDescent="0.35">
      <c r="C67">
        <v>8514</v>
      </c>
      <c r="D67" t="s">
        <v>20</v>
      </c>
      <c r="H67" s="13">
        <v>-100</v>
      </c>
      <c r="I67" s="13">
        <v>-500</v>
      </c>
      <c r="J67" s="13">
        <v>-20.11</v>
      </c>
      <c r="K67" s="4">
        <v>-458.28</v>
      </c>
      <c r="L67" s="4">
        <v>-170</v>
      </c>
      <c r="M67" s="4">
        <v>-284.77999999999997</v>
      </c>
    </row>
    <row r="68" spans="1:13" x14ac:dyDescent="0.35">
      <c r="C68">
        <v>8540</v>
      </c>
      <c r="D68" t="s">
        <v>21</v>
      </c>
      <c r="H68" s="13">
        <v>-7500</v>
      </c>
      <c r="I68" s="13">
        <v>-7500</v>
      </c>
      <c r="K68" s="4">
        <v>-6858.44</v>
      </c>
      <c r="L68" s="4">
        <v>-5499.33</v>
      </c>
      <c r="M68" s="4">
        <v>-7565.33</v>
      </c>
    </row>
    <row r="69" spans="1:13" x14ac:dyDescent="0.35">
      <c r="C69">
        <v>8550</v>
      </c>
      <c r="D69" t="s">
        <v>87</v>
      </c>
      <c r="L69" s="4">
        <v>-146.47999999999999</v>
      </c>
      <c r="M69" s="6"/>
    </row>
    <row r="70" spans="1:13" x14ac:dyDescent="0.35">
      <c r="C70">
        <v>8564</v>
      </c>
      <c r="D70" t="s">
        <v>57</v>
      </c>
      <c r="I70" s="13">
        <v>-400</v>
      </c>
      <c r="K70" s="4">
        <v>-389.65</v>
      </c>
      <c r="L70" s="4">
        <v>-240.4</v>
      </c>
      <c r="M70" s="6"/>
    </row>
    <row r="71" spans="1:13" x14ac:dyDescent="0.35">
      <c r="C71">
        <v>8620</v>
      </c>
      <c r="D71" t="s">
        <v>58</v>
      </c>
      <c r="I71" s="13">
        <v>-5000</v>
      </c>
      <c r="K71" s="4">
        <v>-2250</v>
      </c>
      <c r="L71" s="4">
        <v>-3500</v>
      </c>
      <c r="M71" s="4">
        <v>-5199.5</v>
      </c>
    </row>
    <row r="72" spans="1:13" x14ac:dyDescent="0.35">
      <c r="C72">
        <v>8754</v>
      </c>
      <c r="D72" t="s">
        <v>119</v>
      </c>
      <c r="J72" s="13">
        <v>-765.15</v>
      </c>
    </row>
    <row r="73" spans="1:13" x14ac:dyDescent="0.35">
      <c r="B73" s="1"/>
      <c r="C73" t="s">
        <v>35</v>
      </c>
      <c r="H73" s="17">
        <f>SUM(H50:H71)</f>
        <v>-205600</v>
      </c>
      <c r="I73" s="17">
        <f>SUM(I50:I71)</f>
        <v>-126750</v>
      </c>
      <c r="J73" s="17">
        <f>SUM(J45:J71)</f>
        <v>-116527.15000000001</v>
      </c>
      <c r="K73" s="5">
        <f>SUM(K50:K71)</f>
        <v>-84194.29</v>
      </c>
      <c r="L73" s="5">
        <f>SUM(L50:L71)</f>
        <v>-79592.00999999998</v>
      </c>
      <c r="M73" s="5">
        <f>SUM(M50:M71)</f>
        <v>-96613.389999999985</v>
      </c>
    </row>
    <row r="74" spans="1:13" x14ac:dyDescent="0.35">
      <c r="A74" s="1" t="s">
        <v>59</v>
      </c>
      <c r="B74" s="1"/>
      <c r="H74" s="13">
        <f t="shared" ref="H74" si="15">H73</f>
        <v>-205600</v>
      </c>
      <c r="I74" s="13">
        <f t="shared" ref="I74:L74" si="16">I73</f>
        <v>-126750</v>
      </c>
      <c r="J74" s="13">
        <f t="shared" si="16"/>
        <v>-116527.15000000001</v>
      </c>
      <c r="K74" s="4">
        <f t="shared" si="16"/>
        <v>-84194.29</v>
      </c>
      <c r="L74" s="4">
        <f t="shared" si="16"/>
        <v>-79592.00999999998</v>
      </c>
      <c r="M74" s="4">
        <f>M73</f>
        <v>-96613.389999999985</v>
      </c>
    </row>
    <row r="75" spans="1:13" x14ac:dyDescent="0.35">
      <c r="B75" s="1"/>
    </row>
    <row r="76" spans="1:13" x14ac:dyDescent="0.35">
      <c r="A76" s="1" t="s">
        <v>60</v>
      </c>
      <c r="B76" s="1"/>
    </row>
    <row r="77" spans="1:13" x14ac:dyDescent="0.35">
      <c r="B77" s="1" t="s">
        <v>22</v>
      </c>
    </row>
    <row r="78" spans="1:13" x14ac:dyDescent="0.35">
      <c r="B78" s="1"/>
      <c r="C78">
        <v>4000</v>
      </c>
      <c r="D78" t="s">
        <v>26</v>
      </c>
    </row>
    <row r="79" spans="1:13" x14ac:dyDescent="0.35">
      <c r="C79">
        <v>4001</v>
      </c>
      <c r="D79" t="s">
        <v>61</v>
      </c>
      <c r="H79" s="13">
        <v>-200</v>
      </c>
      <c r="I79" s="13">
        <v>-200</v>
      </c>
      <c r="J79" s="13">
        <v>-145.57</v>
      </c>
      <c r="K79" s="4">
        <v>-230.74</v>
      </c>
      <c r="L79" s="4">
        <v>-187.91</v>
      </c>
      <c r="M79" s="4">
        <v>-62.08</v>
      </c>
    </row>
    <row r="80" spans="1:13" x14ac:dyDescent="0.35">
      <c r="C80">
        <v>4050</v>
      </c>
      <c r="D80" t="s">
        <v>27</v>
      </c>
      <c r="H80" s="13">
        <v>-25000</v>
      </c>
      <c r="I80" s="13">
        <v>-25000</v>
      </c>
      <c r="J80" s="13">
        <v>-18061.37</v>
      </c>
      <c r="K80" s="4">
        <v>-27853.47</v>
      </c>
      <c r="L80" s="4">
        <v>-51467.14</v>
      </c>
      <c r="M80" s="4">
        <v>-47356.29</v>
      </c>
    </row>
    <row r="81" spans="1:13" x14ac:dyDescent="0.35">
      <c r="C81">
        <v>4460</v>
      </c>
      <c r="D81" t="s">
        <v>62</v>
      </c>
      <c r="M81" s="6"/>
    </row>
    <row r="82" spans="1:13" x14ac:dyDescent="0.35">
      <c r="C82" t="s">
        <v>35</v>
      </c>
      <c r="H82" s="17">
        <f>SUM(H79:H81)</f>
        <v>-25200</v>
      </c>
      <c r="I82" s="17">
        <f>SUM(I79:I81)</f>
        <v>-25200</v>
      </c>
      <c r="J82" s="5">
        <f t="shared" ref="J82:K82" si="17">SUM(J79:J81)</f>
        <v>-18206.939999999999</v>
      </c>
      <c r="K82" s="5">
        <f t="shared" si="17"/>
        <v>-28084.210000000003</v>
      </c>
      <c r="L82" s="5">
        <f>SUM(L78:L81)</f>
        <v>-51655.05</v>
      </c>
      <c r="M82" s="5">
        <f>SUM(M78:M81)</f>
        <v>-47418.37</v>
      </c>
    </row>
    <row r="83" spans="1:13" x14ac:dyDescent="0.35">
      <c r="A83" s="1" t="s">
        <v>64</v>
      </c>
      <c r="H83" s="13">
        <f t="shared" ref="H83:I83" si="18">H82</f>
        <v>-25200</v>
      </c>
      <c r="I83" s="13">
        <f t="shared" si="18"/>
        <v>-25200</v>
      </c>
      <c r="J83" s="4">
        <f t="shared" ref="J83:M83" si="19">J82</f>
        <v>-18206.939999999999</v>
      </c>
      <c r="K83" s="4">
        <f t="shared" si="19"/>
        <v>-28084.210000000003</v>
      </c>
      <c r="L83" s="4">
        <f t="shared" si="19"/>
        <v>-51655.05</v>
      </c>
      <c r="M83" s="4">
        <f t="shared" si="19"/>
        <v>-47418.37</v>
      </c>
    </row>
    <row r="84" spans="1:13" x14ac:dyDescent="0.35">
      <c r="A84" s="1"/>
    </row>
    <row r="85" spans="1:13" x14ac:dyDescent="0.35">
      <c r="A85" s="1" t="s">
        <v>65</v>
      </c>
    </row>
    <row r="86" spans="1:13" x14ac:dyDescent="0.35">
      <c r="B86" s="1" t="s">
        <v>28</v>
      </c>
    </row>
    <row r="87" spans="1:13" x14ac:dyDescent="0.35">
      <c r="C87">
        <v>8754</v>
      </c>
      <c r="D87" t="s">
        <v>66</v>
      </c>
      <c r="H87" s="13">
        <v>-500</v>
      </c>
      <c r="I87" s="13">
        <v>-500</v>
      </c>
      <c r="J87" s="4">
        <v>-765.15</v>
      </c>
      <c r="K87" s="4">
        <v>-1279.52</v>
      </c>
      <c r="L87" s="4">
        <v>-754.12</v>
      </c>
      <c r="M87" s="4">
        <v>-753.78</v>
      </c>
    </row>
    <row r="88" spans="1:13" x14ac:dyDescent="0.35">
      <c r="C88">
        <v>8774</v>
      </c>
      <c r="D88" t="s">
        <v>99</v>
      </c>
      <c r="J88" s="4">
        <v>0</v>
      </c>
      <c r="K88" s="4">
        <v>-579.72</v>
      </c>
    </row>
    <row r="89" spans="1:13" x14ac:dyDescent="0.35">
      <c r="C89" t="s">
        <v>35</v>
      </c>
      <c r="H89" s="13">
        <f>H87</f>
        <v>-500</v>
      </c>
      <c r="I89" s="13">
        <f>I87</f>
        <v>-500</v>
      </c>
      <c r="J89" s="4">
        <f>J87+J88</f>
        <v>-765.15</v>
      </c>
      <c r="K89" s="4">
        <f>K87+K88</f>
        <v>-1859.24</v>
      </c>
      <c r="L89" s="4">
        <f>SUM(L87:L88)</f>
        <v>-754.12</v>
      </c>
      <c r="M89" s="4">
        <f>M87</f>
        <v>-753.78</v>
      </c>
    </row>
    <row r="90" spans="1:13" x14ac:dyDescent="0.35">
      <c r="A90" s="1" t="s">
        <v>67</v>
      </c>
      <c r="B90" s="1"/>
      <c r="H90" s="13">
        <f t="shared" ref="H90:J90" si="20">H89</f>
        <v>-500</v>
      </c>
      <c r="I90" s="13">
        <f t="shared" si="20"/>
        <v>-500</v>
      </c>
      <c r="J90" s="4">
        <f t="shared" si="20"/>
        <v>-765.15</v>
      </c>
      <c r="K90" s="4">
        <f t="shared" ref="K90:L90" si="21">K89</f>
        <v>-1859.24</v>
      </c>
      <c r="L90" s="4">
        <f t="shared" si="21"/>
        <v>-754.12</v>
      </c>
      <c r="M90" s="4">
        <f>M89</f>
        <v>-753.78</v>
      </c>
    </row>
    <row r="91" spans="1:13" x14ac:dyDescent="0.35">
      <c r="A91" s="1"/>
      <c r="B91" s="1"/>
      <c r="J91" s="4"/>
    </row>
    <row r="92" spans="1:13" x14ac:dyDescent="0.35">
      <c r="A92" s="1" t="s">
        <v>88</v>
      </c>
      <c r="B92" s="1"/>
      <c r="H92" s="13">
        <f t="shared" ref="H92:M92" si="22">H41+H74+H83+H90</f>
        <v>-275900</v>
      </c>
      <c r="I92" s="13">
        <f t="shared" si="22"/>
        <v>-198650</v>
      </c>
      <c r="J92" s="4">
        <f t="shared" si="22"/>
        <v>-179654.24000000002</v>
      </c>
      <c r="K92" s="4">
        <f t="shared" si="22"/>
        <v>-162321.28999999998</v>
      </c>
      <c r="L92" s="4">
        <f t="shared" si="22"/>
        <v>-175499.18</v>
      </c>
      <c r="M92" s="4">
        <f t="shared" si="22"/>
        <v>-185466.05999999997</v>
      </c>
    </row>
    <row r="93" spans="1:13" x14ac:dyDescent="0.35">
      <c r="B93" s="1"/>
      <c r="J93" s="4"/>
    </row>
    <row r="94" spans="1:13" x14ac:dyDescent="0.35">
      <c r="A94" s="3" t="s">
        <v>29</v>
      </c>
      <c r="B94" s="1"/>
      <c r="H94" s="13">
        <f t="shared" ref="H94:M94" si="23">H18+H41+H74+H83+H90</f>
        <v>-70900</v>
      </c>
      <c r="I94" s="13">
        <f t="shared" si="23"/>
        <v>6350</v>
      </c>
      <c r="J94" s="4">
        <f t="shared" si="23"/>
        <v>-129168.24</v>
      </c>
      <c r="K94" s="4">
        <f t="shared" si="23"/>
        <v>252302.70000000004</v>
      </c>
      <c r="L94" s="4">
        <f t="shared" si="23"/>
        <v>311767.82</v>
      </c>
      <c r="M94" s="4">
        <f t="shared" si="23"/>
        <v>311808.41999999993</v>
      </c>
    </row>
    <row r="95" spans="1:13" x14ac:dyDescent="0.35">
      <c r="B95" s="1"/>
    </row>
    <row r="96" spans="1:13" x14ac:dyDescent="0.35">
      <c r="A96" s="1" t="s">
        <v>68</v>
      </c>
      <c r="B96" s="1"/>
    </row>
    <row r="97" spans="1:13" x14ac:dyDescent="0.35">
      <c r="B97" s="1" t="s">
        <v>69</v>
      </c>
    </row>
    <row r="98" spans="1:13" x14ac:dyDescent="0.35">
      <c r="C98" t="s">
        <v>70</v>
      </c>
    </row>
    <row r="99" spans="1:13" x14ac:dyDescent="0.35">
      <c r="A99" s="1"/>
      <c r="C99">
        <v>9230</v>
      </c>
      <c r="D99" t="s">
        <v>71</v>
      </c>
      <c r="J99" s="13">
        <v>0</v>
      </c>
      <c r="K99" s="4">
        <v>0</v>
      </c>
      <c r="L99" s="4">
        <v>-1.02</v>
      </c>
      <c r="M99" s="4">
        <v>37.450000000000003</v>
      </c>
    </row>
    <row r="100" spans="1:13" x14ac:dyDescent="0.35">
      <c r="C100">
        <v>9240</v>
      </c>
      <c r="D100" t="s">
        <v>95</v>
      </c>
      <c r="H100" s="13">
        <v>200</v>
      </c>
      <c r="J100" s="13">
        <v>225.93</v>
      </c>
      <c r="K100" s="4">
        <v>9.31</v>
      </c>
      <c r="L100" s="4">
        <v>2.95</v>
      </c>
      <c r="M100" s="4">
        <v>12.05</v>
      </c>
    </row>
    <row r="101" spans="1:13" x14ac:dyDescent="0.35">
      <c r="C101" t="s">
        <v>35</v>
      </c>
      <c r="H101" s="13">
        <v>200</v>
      </c>
      <c r="J101" s="4">
        <f t="shared" ref="J101:L101" si="24">SUM(J99:J100)</f>
        <v>225.93</v>
      </c>
      <c r="K101" s="4">
        <f t="shared" si="24"/>
        <v>9.31</v>
      </c>
      <c r="L101" s="4">
        <f t="shared" si="24"/>
        <v>1.9300000000000002</v>
      </c>
      <c r="M101" s="4">
        <f>SUM(M99:M100)</f>
        <v>49.5</v>
      </c>
    </row>
    <row r="102" spans="1:13" x14ac:dyDescent="0.35">
      <c r="B102" s="1" t="s">
        <v>72</v>
      </c>
    </row>
    <row r="103" spans="1:13" x14ac:dyDescent="0.35">
      <c r="B103" t="s">
        <v>30</v>
      </c>
    </row>
    <row r="104" spans="1:13" x14ac:dyDescent="0.35">
      <c r="C104" t="s">
        <v>73</v>
      </c>
    </row>
    <row r="105" spans="1:13" x14ac:dyDescent="0.35">
      <c r="C105">
        <v>9440</v>
      </c>
      <c r="D105" t="s">
        <v>115</v>
      </c>
      <c r="H105" s="13">
        <v>-300</v>
      </c>
      <c r="J105" s="13">
        <v>-286.3</v>
      </c>
      <c r="K105" s="4">
        <v>-431</v>
      </c>
      <c r="L105" s="4">
        <v>0</v>
      </c>
      <c r="M105" s="6"/>
    </row>
    <row r="106" spans="1:13" x14ac:dyDescent="0.35">
      <c r="C106">
        <v>9450</v>
      </c>
      <c r="D106" t="s">
        <v>116</v>
      </c>
      <c r="J106" s="13">
        <v>-367.5</v>
      </c>
      <c r="K106" s="4">
        <v>0</v>
      </c>
      <c r="M106" s="6"/>
    </row>
    <row r="107" spans="1:13" x14ac:dyDescent="0.35">
      <c r="C107">
        <v>9480</v>
      </c>
      <c r="D107" t="s">
        <v>76</v>
      </c>
      <c r="H107" s="13">
        <v>-18919</v>
      </c>
      <c r="I107" s="13">
        <v>-18918</v>
      </c>
      <c r="J107" s="4">
        <v>-18916.64</v>
      </c>
      <c r="K107" s="4">
        <v>-18916.64</v>
      </c>
      <c r="L107" s="4">
        <v>-18916.64</v>
      </c>
      <c r="M107" s="4">
        <v>-18916.64</v>
      </c>
    </row>
    <row r="108" spans="1:13" x14ac:dyDescent="0.35">
      <c r="C108">
        <v>9490</v>
      </c>
      <c r="D108" t="s">
        <v>75</v>
      </c>
      <c r="L108" s="4">
        <v>-0.25</v>
      </c>
      <c r="M108" s="4">
        <v>-398.75</v>
      </c>
    </row>
    <row r="109" spans="1:13" x14ac:dyDescent="0.35">
      <c r="C109">
        <v>9540</v>
      </c>
      <c r="D109" t="s">
        <v>74</v>
      </c>
      <c r="K109" s="4">
        <v>0</v>
      </c>
      <c r="L109" s="4">
        <v>-0.39</v>
      </c>
      <c r="M109" s="4">
        <v>-26.33</v>
      </c>
    </row>
    <row r="110" spans="1:13" x14ac:dyDescent="0.35">
      <c r="C110" t="s">
        <v>35</v>
      </c>
      <c r="H110" s="13">
        <f t="shared" ref="H110:J110" si="25">SUM(H105:H109)</f>
        <v>-19219</v>
      </c>
      <c r="I110" s="13">
        <f t="shared" si="25"/>
        <v>-18918</v>
      </c>
      <c r="J110" s="4">
        <f t="shared" si="25"/>
        <v>-19570.439999999999</v>
      </c>
      <c r="K110" s="4">
        <f>SUM(K105:K109)</f>
        <v>-19347.64</v>
      </c>
      <c r="L110" s="4">
        <f>SUM(L105:L109)</f>
        <v>-18917.28</v>
      </c>
      <c r="M110" s="4">
        <f>SUM(M105:M109)</f>
        <v>-19341.72</v>
      </c>
    </row>
    <row r="111" spans="1:13" x14ac:dyDescent="0.35">
      <c r="B111" t="s">
        <v>77</v>
      </c>
      <c r="H111" s="17">
        <f t="shared" ref="H111:I111" si="26">H110</f>
        <v>-19219</v>
      </c>
      <c r="I111" s="17">
        <f t="shared" si="26"/>
        <v>-18918</v>
      </c>
      <c r="J111" s="5">
        <f t="shared" ref="J111:K111" si="27">J110</f>
        <v>-19570.439999999999</v>
      </c>
      <c r="K111" s="5">
        <f t="shared" si="27"/>
        <v>-19347.64</v>
      </c>
      <c r="L111" s="5">
        <f>L110</f>
        <v>-18917.28</v>
      </c>
      <c r="M111" s="5">
        <f>M110</f>
        <v>-19341.72</v>
      </c>
    </row>
    <row r="112" spans="1:13" x14ac:dyDescent="0.35">
      <c r="A112" s="1" t="s">
        <v>78</v>
      </c>
      <c r="H112" s="13">
        <f t="shared" ref="H112:I112" si="28">H101+H111</f>
        <v>-19019</v>
      </c>
      <c r="I112" s="13">
        <f t="shared" si="28"/>
        <v>-18918</v>
      </c>
      <c r="J112" s="4">
        <f>J101+J111</f>
        <v>-19344.509999999998</v>
      </c>
      <c r="K112" s="4">
        <f>K101+K111</f>
        <v>-19338.329999999998</v>
      </c>
      <c r="L112" s="4">
        <f>L101+L111</f>
        <v>-18915.349999999999</v>
      </c>
      <c r="M112" s="4">
        <f>M101+M111</f>
        <v>-19292.22</v>
      </c>
    </row>
    <row r="114" spans="1:17" x14ac:dyDescent="0.35">
      <c r="A114" s="1" t="s">
        <v>31</v>
      </c>
      <c r="H114" s="13">
        <f t="shared" ref="H114:I114" si="29">H94+H112</f>
        <v>-89919</v>
      </c>
      <c r="I114" s="13">
        <f t="shared" si="29"/>
        <v>-12568</v>
      </c>
      <c r="J114" s="4">
        <f>J94+J112</f>
        <v>-148512.75</v>
      </c>
      <c r="K114" s="4">
        <f>K94+K112</f>
        <v>232964.37000000005</v>
      </c>
      <c r="L114" s="4">
        <f>L94+L112</f>
        <v>292852.47000000003</v>
      </c>
      <c r="M114" s="4">
        <f>M94+M112</f>
        <v>292516.19999999995</v>
      </c>
    </row>
    <row r="117" spans="1:17" x14ac:dyDescent="0.35">
      <c r="A117" s="1" t="s">
        <v>79</v>
      </c>
    </row>
    <row r="118" spans="1:17" x14ac:dyDescent="0.35">
      <c r="B118" s="1" t="s">
        <v>32</v>
      </c>
    </row>
    <row r="119" spans="1:17" x14ac:dyDescent="0.35">
      <c r="C119">
        <v>6850</v>
      </c>
      <c r="D119" t="s">
        <v>80</v>
      </c>
      <c r="H119" s="19">
        <v>-47282.12</v>
      </c>
      <c r="I119" s="19">
        <v>-47282.12</v>
      </c>
      <c r="J119" s="19"/>
      <c r="K119" s="4">
        <v>-47282.11</v>
      </c>
      <c r="L119" s="4">
        <v>-47282.12</v>
      </c>
      <c r="M119" s="4">
        <v>-47282.12</v>
      </c>
    </row>
    <row r="120" spans="1:17" x14ac:dyDescent="0.35">
      <c r="C120">
        <v>6860</v>
      </c>
      <c r="D120" t="s">
        <v>81</v>
      </c>
      <c r="H120" s="13">
        <v>-200000</v>
      </c>
      <c r="I120" s="13">
        <v>-200000</v>
      </c>
      <c r="K120" s="4">
        <v>-206279.65</v>
      </c>
      <c r="L120" s="4">
        <v>-286437.67</v>
      </c>
      <c r="M120" s="4">
        <v>-301513.34000000003</v>
      </c>
      <c r="O120" s="9"/>
      <c r="P120" s="9"/>
      <c r="Q120" s="9"/>
    </row>
    <row r="121" spans="1:17" x14ac:dyDescent="0.35">
      <c r="C121" t="s">
        <v>35</v>
      </c>
      <c r="H121" s="13">
        <f t="shared" ref="H121:M121" si="30">SUM(H119:H120)</f>
        <v>-247282.12</v>
      </c>
      <c r="I121" s="13">
        <f t="shared" si="30"/>
        <v>-247282.12</v>
      </c>
      <c r="K121" s="4">
        <f t="shared" si="30"/>
        <v>-253561.76</v>
      </c>
      <c r="L121" s="4">
        <f t="shared" si="30"/>
        <v>-333719.78999999998</v>
      </c>
      <c r="M121" s="4">
        <f t="shared" si="30"/>
        <v>-348795.46</v>
      </c>
    </row>
    <row r="122" spans="1:17" x14ac:dyDescent="0.35">
      <c r="A122" s="1" t="s">
        <v>82</v>
      </c>
      <c r="H122" s="13">
        <f t="shared" ref="H122:I122" si="31">H121</f>
        <v>-247282.12</v>
      </c>
      <c r="I122" s="13">
        <f t="shared" si="31"/>
        <v>-247282.12</v>
      </c>
      <c r="J122" s="13">
        <v>-243247</v>
      </c>
      <c r="K122" s="4">
        <f t="shared" ref="K122:L122" si="32">K121</f>
        <v>-253561.76</v>
      </c>
      <c r="L122" s="4">
        <f t="shared" si="32"/>
        <v>-333719.78999999998</v>
      </c>
      <c r="M122" s="4">
        <f>M121</f>
        <v>-348795.46</v>
      </c>
    </row>
    <row r="124" spans="1:17" x14ac:dyDescent="0.35">
      <c r="A124" s="1" t="s">
        <v>83</v>
      </c>
      <c r="H124" s="13">
        <f t="shared" ref="H124" si="33">H114+H122</f>
        <v>-337201.12</v>
      </c>
      <c r="I124" s="13">
        <f t="shared" ref="I124:M124" si="34">I114+I122</f>
        <v>-259850.12</v>
      </c>
      <c r="J124" s="4">
        <f>J114+J122</f>
        <v>-391759.75</v>
      </c>
      <c r="K124" s="4">
        <f>K114+K122</f>
        <v>-20597.389999999956</v>
      </c>
      <c r="L124" s="4">
        <f t="shared" si="34"/>
        <v>-40867.319999999949</v>
      </c>
      <c r="M124" s="4">
        <f t="shared" si="34"/>
        <v>-56279.260000000068</v>
      </c>
    </row>
    <row r="125" spans="1:17" ht="13.75" customHeight="1" x14ac:dyDescent="0.35">
      <c r="P125">
        <f>253561.76-20954.14-20207</f>
        <v>212400.62</v>
      </c>
    </row>
    <row r="126" spans="1:17" x14ac:dyDescent="0.35">
      <c r="A126" t="s">
        <v>84</v>
      </c>
    </row>
    <row r="127" spans="1:17" x14ac:dyDescent="0.35">
      <c r="A127" t="s">
        <v>85</v>
      </c>
      <c r="H127" s="13">
        <v>337201</v>
      </c>
      <c r="I127" s="13">
        <f>-I124</f>
        <v>259850.12</v>
      </c>
      <c r="J127" s="13">
        <v>195965.67</v>
      </c>
      <c r="K127" s="4">
        <v>253561.76</v>
      </c>
      <c r="L127" s="8">
        <v>40867</v>
      </c>
      <c r="M127" s="4">
        <f>-M124</f>
        <v>56279.260000000068</v>
      </c>
    </row>
    <row r="128" spans="1:17" x14ac:dyDescent="0.35">
      <c r="A128" t="s">
        <v>84</v>
      </c>
      <c r="H128" s="13">
        <f t="shared" ref="H128:M128" si="35">H127</f>
        <v>337201</v>
      </c>
      <c r="I128" s="13">
        <f t="shared" si="35"/>
        <v>259850.12</v>
      </c>
      <c r="J128" s="13">
        <f t="shared" si="35"/>
        <v>195965.67</v>
      </c>
      <c r="K128" s="4">
        <f t="shared" si="35"/>
        <v>253561.76</v>
      </c>
      <c r="L128" s="4">
        <f t="shared" si="35"/>
        <v>40867</v>
      </c>
      <c r="M128" s="4">
        <f t="shared" si="35"/>
        <v>56279.260000000068</v>
      </c>
    </row>
    <row r="130" spans="1:13" x14ac:dyDescent="0.35">
      <c r="A130" s="1" t="s">
        <v>100</v>
      </c>
    </row>
    <row r="131" spans="1:13" x14ac:dyDescent="0.35">
      <c r="A131" s="1" t="s">
        <v>101</v>
      </c>
    </row>
    <row r="132" spans="1:13" x14ac:dyDescent="0.35">
      <c r="C132">
        <v>9940</v>
      </c>
      <c r="D132" t="s">
        <v>102</v>
      </c>
      <c r="H132" s="13">
        <v>0</v>
      </c>
      <c r="J132" s="13">
        <f>-101.26</f>
        <v>-101.26</v>
      </c>
      <c r="K132" s="4">
        <v>-20954.14</v>
      </c>
    </row>
    <row r="133" spans="1:13" x14ac:dyDescent="0.35">
      <c r="C133" t="s">
        <v>35</v>
      </c>
      <c r="K133" s="4">
        <f>K132</f>
        <v>-20954.14</v>
      </c>
    </row>
    <row r="134" spans="1:13" x14ac:dyDescent="0.35">
      <c r="A134" s="1" t="s">
        <v>103</v>
      </c>
      <c r="K134" s="4">
        <f>K132</f>
        <v>-20954.14</v>
      </c>
    </row>
    <row r="136" spans="1:13" x14ac:dyDescent="0.35">
      <c r="A136" t="s">
        <v>86</v>
      </c>
      <c r="H136" s="13">
        <f t="shared" ref="H136:L136" si="36">H124+H128</f>
        <v>-0.11999999999534339</v>
      </c>
      <c r="I136" s="12">
        <f>I128+I134+I124</f>
        <v>0</v>
      </c>
      <c r="J136" s="12">
        <f>J128+J134+J124</f>
        <v>-195794.08</v>
      </c>
      <c r="K136" s="12">
        <f>K128+K134+K124</f>
        <v>212010.23000000004</v>
      </c>
      <c r="L136" s="4">
        <f t="shared" si="36"/>
        <v>-0.31999999994877726</v>
      </c>
      <c r="M136" s="6">
        <f>M124+M128</f>
        <v>0</v>
      </c>
    </row>
    <row r="142" spans="1:13" x14ac:dyDescent="0.35">
      <c r="A142" s="3"/>
    </row>
    <row r="155" spans="1:1" x14ac:dyDescent="0.35">
      <c r="A15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TA2022</vt:lpstr>
    </vt:vector>
  </TitlesOfParts>
  <Company>Raision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Nurmikko</dc:creator>
  <cp:lastModifiedBy>Järvinen Turo</cp:lastModifiedBy>
  <cp:lastPrinted>2018-08-21T10:48:17Z</cp:lastPrinted>
  <dcterms:created xsi:type="dcterms:W3CDTF">2018-07-09T07:46:32Z</dcterms:created>
  <dcterms:modified xsi:type="dcterms:W3CDTF">2021-09-23T07:49:51Z</dcterms:modified>
</cp:coreProperties>
</file>